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80" yWindow="65116" windowWidth="21640" windowHeight="13740" tabRatio="500" activeTab="0"/>
  </bookViews>
  <sheets>
    <sheet name="OVERVIEW" sheetId="1" r:id="rId1"/>
    <sheet name="xBABIP 2012.xls" sheetId="2" r:id="rId2"/>
    <sheet name="THT_Mult_Team" sheetId="3" r:id="rId3"/>
    <sheet name="THT_one_team" sheetId="4" r:id="rId4"/>
    <sheet name="Sheet7" sheetId="5" r:id="rId5"/>
    <sheet name="Team C" sheetId="6" r:id="rId6"/>
    <sheet name="Sheet1" sheetId="7" r:id="rId7"/>
    <sheet name="xBABIP 2012.csv" sheetId="8" r:id="rId8"/>
  </sheets>
  <definedNames/>
  <calcPr fullCalcOnLoad="1"/>
</workbook>
</file>

<file path=xl/sharedStrings.xml><?xml version="1.0" encoding="utf-8"?>
<sst xmlns="http://schemas.openxmlformats.org/spreadsheetml/2006/main" count="3961" uniqueCount="567">
  <si>
    <t>Jackson</t>
  </si>
  <si>
    <t>Austin</t>
  </si>
  <si>
    <t>Martinez</t>
  </si>
  <si>
    <t>Victor</t>
  </si>
  <si>
    <t>Peralta</t>
  </si>
  <si>
    <t>Jhonny</t>
  </si>
  <si>
    <t>Avila</t>
  </si>
  <si>
    <t>Boesch</t>
  </si>
  <si>
    <t>Brennan</t>
  </si>
  <si>
    <t>Raburn</t>
  </si>
  <si>
    <t>Ordonez</t>
  </si>
  <si>
    <t>Magglio</t>
  </si>
  <si>
    <t>Inge</t>
  </si>
  <si>
    <t>Santiago</t>
  </si>
  <si>
    <t>Valencia</t>
  </si>
  <si>
    <t>Cuddyer</t>
  </si>
  <si>
    <t>Revere</t>
  </si>
  <si>
    <t>Kubel</t>
  </si>
  <si>
    <t>Casilla</t>
  </si>
  <si>
    <t>Alexi</t>
  </si>
  <si>
    <t>Mauer</t>
  </si>
  <si>
    <t>Joe</t>
  </si>
  <si>
    <t>Plouffe</t>
  </si>
  <si>
    <t>Trevor</t>
  </si>
  <si>
    <t>Hughes</t>
  </si>
  <si>
    <t>Luke</t>
  </si>
  <si>
    <t>Span</t>
  </si>
  <si>
    <t>Denard</t>
  </si>
  <si>
    <t>Morneau</t>
  </si>
  <si>
    <t>Pierre</t>
  </si>
  <si>
    <t>Alexei</t>
  </si>
  <si>
    <t>Konerko</t>
  </si>
  <si>
    <t>Rios</t>
  </si>
  <si>
    <t>Beckham</t>
  </si>
  <si>
    <t>Pierzynski</t>
  </si>
  <si>
    <t>A.J.</t>
  </si>
  <si>
    <t>Dunn</t>
  </si>
  <si>
    <t>Quentin</t>
  </si>
  <si>
    <t>Morel</t>
  </si>
  <si>
    <t>Brent</t>
  </si>
  <si>
    <t>Granderson</t>
  </si>
  <si>
    <t>Curtis</t>
  </si>
  <si>
    <t>Teixeira</t>
  </si>
  <si>
    <t>Cano</t>
  </si>
  <si>
    <t>Robinson</t>
  </si>
  <si>
    <t>Swisher</t>
  </si>
  <si>
    <t>Jeter</t>
  </si>
  <si>
    <t>Derek</t>
  </si>
  <si>
    <t>Gardner</t>
  </si>
  <si>
    <t>Russell</t>
  </si>
  <si>
    <t>Posada</t>
  </si>
  <si>
    <t>Jorge</t>
  </si>
  <si>
    <t>Nunez</t>
  </si>
  <si>
    <t>Eduardo</t>
  </si>
  <si>
    <t>Constant</t>
  </si>
  <si>
    <t>Royals</t>
  </si>
  <si>
    <t>IFH%</t>
  </si>
  <si>
    <t>Tejada</t>
  </si>
  <si>
    <t>Cabrera</t>
  </si>
  <si>
    <t>Asdrubal</t>
  </si>
  <si>
    <t>Santana</t>
  </si>
  <si>
    <t>Brantley</t>
  </si>
  <si>
    <t>Michael</t>
  </si>
  <si>
    <t>LaPorta</t>
  </si>
  <si>
    <t>Hafner</t>
  </si>
  <si>
    <t>Travis</t>
  </si>
  <si>
    <t>Hannahan</t>
  </si>
  <si>
    <t>Jack</t>
  </si>
  <si>
    <t>Choo</t>
  </si>
  <si>
    <t>Shin-Soo</t>
  </si>
  <si>
    <t>Sizemore</t>
  </si>
  <si>
    <t>Grady</t>
  </si>
  <si>
    <t>Ichiro</t>
  </si>
  <si>
    <t>Olivo</t>
  </si>
  <si>
    <t>Brendan</t>
  </si>
  <si>
    <t>Smoak</t>
  </si>
  <si>
    <t>Kennedy</t>
  </si>
  <si>
    <t>Ackley</t>
  </si>
  <si>
    <t>Dustin</t>
  </si>
  <si>
    <t>R</t>
  </si>
  <si>
    <t>RBI</t>
  </si>
  <si>
    <t>IBB</t>
  </si>
  <si>
    <t>SH</t>
  </si>
  <si>
    <t>GDP</t>
  </si>
  <si>
    <t>CS</t>
  </si>
  <si>
    <t>Team Constant</t>
  </si>
  <si>
    <t>Constant</t>
  </si>
  <si>
    <t xml:space="preserve">Team </t>
  </si>
  <si>
    <t xml:space="preserve">Angels </t>
  </si>
  <si>
    <t xml:space="preserve">Astros </t>
  </si>
  <si>
    <t xml:space="preserve">Athletics </t>
  </si>
  <si>
    <t xml:space="preserve">Blue Jays </t>
  </si>
  <si>
    <t xml:space="preserve">Braves </t>
  </si>
  <si>
    <t xml:space="preserve">Brewers </t>
  </si>
  <si>
    <t xml:space="preserve">Cardinals </t>
  </si>
  <si>
    <t xml:space="preserve">Cubs </t>
  </si>
  <si>
    <t xml:space="preserve">Diamondbacks </t>
  </si>
  <si>
    <t xml:space="preserve">Dodgers </t>
  </si>
  <si>
    <t xml:space="preserve">Giants </t>
  </si>
  <si>
    <t xml:space="preserve">Indians </t>
  </si>
  <si>
    <t xml:space="preserve">Mariners </t>
  </si>
  <si>
    <t xml:space="preserve">Marlins </t>
  </si>
  <si>
    <t xml:space="preserve">Mets </t>
  </si>
  <si>
    <t xml:space="preserve">Nationals </t>
  </si>
  <si>
    <t xml:space="preserve">Orioles </t>
  </si>
  <si>
    <t xml:space="preserve">Padres </t>
  </si>
  <si>
    <t xml:space="preserve">Phillies </t>
  </si>
  <si>
    <t xml:space="preserve">Pirates </t>
  </si>
  <si>
    <t xml:space="preserve">Rangers </t>
  </si>
  <si>
    <t xml:space="preserve">Rays </t>
  </si>
  <si>
    <t xml:space="preserve">Red Sox </t>
  </si>
  <si>
    <t xml:space="preserve">Reds </t>
  </si>
  <si>
    <t xml:space="preserve">Rockies </t>
  </si>
  <si>
    <t xml:space="preserve">Royals </t>
  </si>
  <si>
    <t xml:space="preserve">Tigers </t>
  </si>
  <si>
    <t xml:space="preserve">Twins </t>
  </si>
  <si>
    <t xml:space="preserve">White Sox </t>
  </si>
  <si>
    <t xml:space="preserve">Yankees </t>
  </si>
  <si>
    <t>dBABIP</t>
  </si>
  <si>
    <t>AVG</t>
  </si>
  <si>
    <t>OBP</t>
  </si>
  <si>
    <t>SLG</t>
  </si>
  <si>
    <t>OPS</t>
  </si>
  <si>
    <t>Stanton</t>
  </si>
  <si>
    <t>Buck</t>
  </si>
  <si>
    <t>John</t>
  </si>
  <si>
    <t>Morrison</t>
  </si>
  <si>
    <t>Logan</t>
  </si>
  <si>
    <t>Dobbs</t>
  </si>
  <si>
    <t>Greg</t>
  </si>
  <si>
    <t>Hanley</t>
  </si>
  <si>
    <t>Coghlan</t>
  </si>
  <si>
    <t>Reyes</t>
  </si>
  <si>
    <t>Ramos</t>
  </si>
  <si>
    <t>Wilson</t>
  </si>
  <si>
    <t>Ankiel</t>
  </si>
  <si>
    <t>Rick</t>
  </si>
  <si>
    <t>Nix</t>
  </si>
  <si>
    <t>Laynce</t>
  </si>
  <si>
    <t>Bernadina</t>
  </si>
  <si>
    <t>Roger</t>
  </si>
  <si>
    <t>Markakis</t>
  </si>
  <si>
    <t>Nick</t>
  </si>
  <si>
    <t>Reynolds</t>
  </si>
  <si>
    <t>Guerrero</t>
  </si>
  <si>
    <t>Vladimir</t>
  </si>
  <si>
    <t>Hardy</t>
  </si>
  <si>
    <t>J.J.</t>
  </si>
  <si>
    <t>Wieters</t>
  </si>
  <si>
    <t>Andino</t>
  </si>
  <si>
    <t>Robert</t>
  </si>
  <si>
    <t>Reimold</t>
  </si>
  <si>
    <t>Nolan</t>
  </si>
  <si>
    <t>Bartlett</t>
  </si>
  <si>
    <t>Maybin</t>
  </si>
  <si>
    <t>Cameron</t>
  </si>
  <si>
    <t>Hudson</t>
  </si>
  <si>
    <t>Orlando</t>
  </si>
  <si>
    <t>Headley</t>
  </si>
  <si>
    <t>Chase</t>
  </si>
  <si>
    <t>Venable</t>
  </si>
  <si>
    <t>Will</t>
  </si>
  <si>
    <t>Denorfia</t>
  </si>
  <si>
    <t>Hundley</t>
  </si>
  <si>
    <t>Howard</t>
  </si>
  <si>
    <t>Rollins</t>
  </si>
  <si>
    <t>Jimmy</t>
  </si>
  <si>
    <t>Victorino</t>
  </si>
  <si>
    <t>Shane</t>
  </si>
  <si>
    <t>Ibanez</t>
  </si>
  <si>
    <t>Raul</t>
  </si>
  <si>
    <t>Polanco</t>
  </si>
  <si>
    <t>Placido</t>
  </si>
  <si>
    <t>Ruiz</t>
  </si>
  <si>
    <t>Utley</t>
  </si>
  <si>
    <t>Valdez</t>
  </si>
  <si>
    <t>Mayberry</t>
  </si>
  <si>
    <t>Francisco</t>
  </si>
  <si>
    <t>Ben</t>
  </si>
  <si>
    <t>McCutchen</t>
  </si>
  <si>
    <t>Andrew</t>
  </si>
  <si>
    <t>Walker</t>
  </si>
  <si>
    <t>Neil</t>
  </si>
  <si>
    <t>Garrett</t>
  </si>
  <si>
    <t>Cedeno</t>
  </si>
  <si>
    <t>Ronny</t>
  </si>
  <si>
    <t>Tabata</t>
  </si>
  <si>
    <t>Kinsler</t>
  </si>
  <si>
    <t>Andrus</t>
  </si>
  <si>
    <t>Elvis</t>
  </si>
  <si>
    <t>Hamilton</t>
  </si>
  <si>
    <t>Beltre</t>
  </si>
  <si>
    <t>Adrian</t>
  </si>
  <si>
    <t>Cruz</t>
  </si>
  <si>
    <t>Nelson</t>
  </si>
  <si>
    <t>Moreland</t>
  </si>
  <si>
    <t>Mitch</t>
  </si>
  <si>
    <t>Napoli</t>
  </si>
  <si>
    <t>Torrealba</t>
  </si>
  <si>
    <t>Yorvit</t>
  </si>
  <si>
    <t>Zobrist</t>
  </si>
  <si>
    <t>Damon</t>
  </si>
  <si>
    <t>Johnny</t>
  </si>
  <si>
    <t>B.J.</t>
  </si>
  <si>
    <t>Longoria</t>
  </si>
  <si>
    <t>Evan</t>
  </si>
  <si>
    <t>Kotchman</t>
  </si>
  <si>
    <t>Joyce</t>
  </si>
  <si>
    <t>Rodriguez</t>
  </si>
  <si>
    <t>Sean</t>
  </si>
  <si>
    <t>Fuld</t>
  </si>
  <si>
    <t>Sam</t>
  </si>
  <si>
    <t>Jennings</t>
  </si>
  <si>
    <t>Ellsbury</t>
  </si>
  <si>
    <t>Jacoby</t>
  </si>
  <si>
    <t>Pedroia</t>
  </si>
  <si>
    <t>Ortiz</t>
  </si>
  <si>
    <t>Crawford</t>
  </si>
  <si>
    <t>Carl</t>
  </si>
  <si>
    <t>Youkilis</t>
  </si>
  <si>
    <t>Kevin</t>
  </si>
  <si>
    <t>Scutaro</t>
  </si>
  <si>
    <t>Marco</t>
  </si>
  <si>
    <t>Saltalamacchia</t>
  </si>
  <si>
    <t>Jarrod</t>
  </si>
  <si>
    <t>Lowrie</t>
  </si>
  <si>
    <t>Jed</t>
  </si>
  <si>
    <t>Votto</t>
  </si>
  <si>
    <t>Joey</t>
  </si>
  <si>
    <t>xOBP</t>
  </si>
  <si>
    <t>xSLG</t>
  </si>
  <si>
    <t>xOPS</t>
  </si>
  <si>
    <t>dAVG</t>
  </si>
  <si>
    <t>dOBP</t>
  </si>
  <si>
    <t>0.391597252+(P2*0.287709436)+((Q2-(Q2*O2))*-0.151969035)+((R2-(R2*J2/W2)-(R2*S2))*-0.187532776)+((S2*R2)*-0.834512464)+((O2*Q2)*0.4997192)</t>
  </si>
  <si>
    <t>Stubbs</t>
  </si>
  <si>
    <t>Phillips</t>
  </si>
  <si>
    <t>Brandon</t>
  </si>
  <si>
    <t>Bruce</t>
  </si>
  <si>
    <t>Janish</t>
  </si>
  <si>
    <t>Paul</t>
  </si>
  <si>
    <t>Renteria</t>
  </si>
  <si>
    <t>Edgar</t>
  </si>
  <si>
    <t>Hernandez</t>
  </si>
  <si>
    <t>Ramon</t>
  </si>
  <si>
    <t>Heisey</t>
  </si>
  <si>
    <t>Hanigan</t>
  </si>
  <si>
    <t>Tulowitzki</t>
  </si>
  <si>
    <t>Troy</t>
  </si>
  <si>
    <t>Fowler</t>
  </si>
  <si>
    <t>Dexter</t>
  </si>
  <si>
    <t>Smith</t>
  </si>
  <si>
    <t>Seth</t>
  </si>
  <si>
    <t>Hunter</t>
  </si>
  <si>
    <t>Torii</t>
  </si>
  <si>
    <t>Aybar</t>
  </si>
  <si>
    <t>Erick</t>
  </si>
  <si>
    <t>Abreu</t>
  </si>
  <si>
    <t>Bobby</t>
  </si>
  <si>
    <t>Kendrick</t>
  </si>
  <si>
    <t>Howie</t>
  </si>
  <si>
    <t>Trumbo</t>
  </si>
  <si>
    <t>Mark</t>
  </si>
  <si>
    <t>Helton</t>
  </si>
  <si>
    <t>Todd</t>
  </si>
  <si>
    <t>Wigginton</t>
  </si>
  <si>
    <t>Ty</t>
  </si>
  <si>
    <t>Iannetta</t>
  </si>
  <si>
    <t>Herrera</t>
  </si>
  <si>
    <t>Melky</t>
  </si>
  <si>
    <t>Gordon</t>
  </si>
  <si>
    <t>Butler</t>
  </si>
  <si>
    <t>Billy</t>
  </si>
  <si>
    <t>Francoeur</t>
  </si>
  <si>
    <t>Jeff</t>
  </si>
  <si>
    <t>Alcides</t>
  </si>
  <si>
    <t>Hosmer</t>
  </si>
  <si>
    <t>Getz</t>
  </si>
  <si>
    <t>Moustakas</t>
  </si>
  <si>
    <t>Mets</t>
  </si>
  <si>
    <t>Royals</t>
  </si>
  <si>
    <t>Reds</t>
  </si>
  <si>
    <t>Brewers</t>
  </si>
  <si>
    <t>BABIP</t>
  </si>
  <si>
    <t>LD%</t>
  </si>
  <si>
    <t>GB%</t>
  </si>
  <si>
    <t>FB%</t>
  </si>
  <si>
    <t>xAVG</t>
  </si>
  <si>
    <t>xOBP</t>
  </si>
  <si>
    <t>xSLG</t>
  </si>
  <si>
    <t>xOPS</t>
  </si>
  <si>
    <t>xBABIP</t>
  </si>
  <si>
    <t>dBABIP</t>
  </si>
  <si>
    <t>xHits</t>
  </si>
  <si>
    <t>dHits</t>
  </si>
  <si>
    <t>xAVG</t>
  </si>
  <si>
    <t>dBABIP</t>
  </si>
  <si>
    <t>xHits</t>
  </si>
  <si>
    <t>dHits</t>
  </si>
  <si>
    <t>dAVG</t>
  </si>
  <si>
    <t>dOBP</t>
  </si>
  <si>
    <t>Uggla</t>
  </si>
  <si>
    <t>Dan</t>
  </si>
  <si>
    <t>Freeman</t>
  </si>
  <si>
    <t>Freddie</t>
  </si>
  <si>
    <t>Gonzalez</t>
  </si>
  <si>
    <t>Alex</t>
  </si>
  <si>
    <t>Prado</t>
  </si>
  <si>
    <t>Martin</t>
  </si>
  <si>
    <t>McCann</t>
  </si>
  <si>
    <t>Brian</t>
  </si>
  <si>
    <t>Jones</t>
  </si>
  <si>
    <t>Chipper</t>
  </si>
  <si>
    <t>Heyward</t>
  </si>
  <si>
    <t>Jason</t>
  </si>
  <si>
    <t>McLouth</t>
  </si>
  <si>
    <t>Nate</t>
  </si>
  <si>
    <t>Fielder</t>
  </si>
  <si>
    <t>Prince</t>
  </si>
  <si>
    <t>Braun</t>
  </si>
  <si>
    <t>McGehee</t>
  </si>
  <si>
    <t>Casey</t>
  </si>
  <si>
    <t>Betancourt</t>
  </si>
  <si>
    <t>Yuniesky</t>
  </si>
  <si>
    <t>Hart</t>
  </si>
  <si>
    <t>Corey</t>
  </si>
  <si>
    <t>Rickie</t>
  </si>
  <si>
    <t>Lucroy</t>
  </si>
  <si>
    <t>Jonathan</t>
  </si>
  <si>
    <t>Morgan</t>
  </si>
  <si>
    <t>Nyjer</t>
  </si>
  <si>
    <t>Pujols</t>
  </si>
  <si>
    <t>Albert</t>
  </si>
  <si>
    <t>Berkman</t>
  </si>
  <si>
    <t>Lance</t>
  </si>
  <si>
    <t>Molina</t>
  </si>
  <si>
    <t>Yadier</t>
  </si>
  <si>
    <t>Holliday</t>
  </si>
  <si>
    <t>Matt</t>
  </si>
  <si>
    <t>Jay</t>
  </si>
  <si>
    <t>Jon</t>
  </si>
  <si>
    <t>Theriot</t>
  </si>
  <si>
    <t>Schumaker</t>
  </si>
  <si>
    <t>Skip</t>
  </si>
  <si>
    <t>Descalso</t>
  </si>
  <si>
    <t>Daniel</t>
  </si>
  <si>
    <t>Freese</t>
  </si>
  <si>
    <t>Castro</t>
  </si>
  <si>
    <t>Starlin</t>
  </si>
  <si>
    <t>Ramirez</t>
  </si>
  <si>
    <t>Aramis</t>
  </si>
  <si>
    <t>Pena</t>
  </si>
  <si>
    <t>Barney</t>
  </si>
  <si>
    <t>Darwin</t>
  </si>
  <si>
    <t>Soriano</t>
  </si>
  <si>
    <t>Alfonso</t>
  </si>
  <si>
    <t>Byrd</t>
  </si>
  <si>
    <t>Marlon</t>
  </si>
  <si>
    <t>Soto</t>
  </si>
  <si>
    <t>Geovany</t>
  </si>
  <si>
    <t>Upton</t>
  </si>
  <si>
    <t>Justin</t>
  </si>
  <si>
    <t>Young</t>
  </si>
  <si>
    <t>Roberts</t>
  </si>
  <si>
    <t>Montero</t>
  </si>
  <si>
    <t>Miguel</t>
  </si>
  <si>
    <t>Parra</t>
  </si>
  <si>
    <t>Gerardo</t>
  </si>
  <si>
    <t>Bloomquist</t>
  </si>
  <si>
    <t>Willie</t>
  </si>
  <si>
    <t>Drew</t>
  </si>
  <si>
    <t>Stephen</t>
  </si>
  <si>
    <t>Kemp</t>
  </si>
  <si>
    <t>Loney</t>
  </si>
  <si>
    <t>James</t>
  </si>
  <si>
    <t>Ethier</t>
  </si>
  <si>
    <t>Andre</t>
  </si>
  <si>
    <t>Carroll</t>
  </si>
  <si>
    <t>Jamey</t>
  </si>
  <si>
    <t>Miles</t>
  </si>
  <si>
    <t>Aaron</t>
  </si>
  <si>
    <t>Gwynn</t>
  </si>
  <si>
    <t>Tony</t>
  </si>
  <si>
    <t>Barajas</t>
  </si>
  <si>
    <t>Rod</t>
  </si>
  <si>
    <t>Uribe</t>
  </si>
  <si>
    <t>Juan</t>
  </si>
  <si>
    <t>Huff</t>
  </si>
  <si>
    <t>Aubrey</t>
  </si>
  <si>
    <t>Sandoval</t>
  </si>
  <si>
    <t>Pablo</t>
  </si>
  <si>
    <t>Ross</t>
  </si>
  <si>
    <t>Cody</t>
  </si>
  <si>
    <t>Torres</t>
  </si>
  <si>
    <t>Andres</t>
  </si>
  <si>
    <t>Schierholtz</t>
  </si>
  <si>
    <t>Rowand</t>
  </si>
  <si>
    <t>Gutierrez</t>
  </si>
  <si>
    <t>Franklin</t>
  </si>
  <si>
    <t>Figgins</t>
  </si>
  <si>
    <t>Chone</t>
  </si>
  <si>
    <t>Carp</t>
  </si>
  <si>
    <t>Mike</t>
  </si>
  <si>
    <t>Gaby</t>
  </si>
  <si>
    <t>Bonifacio</t>
  </si>
  <si>
    <t>Emilio</t>
  </si>
  <si>
    <t>Infante</t>
  </si>
  <si>
    <t>Omar</t>
  </si>
  <si>
    <t>Rasmus</t>
  </si>
  <si>
    <t>Colby</t>
  </si>
  <si>
    <t>Rivera</t>
  </si>
  <si>
    <t>Schafer</t>
  </si>
  <si>
    <t>Jordan</t>
  </si>
  <si>
    <t>Scott</t>
  </si>
  <si>
    <t>Thome</t>
  </si>
  <si>
    <t>Jim</t>
  </si>
  <si>
    <t>Delmon</t>
  </si>
  <si>
    <t>Pagan</t>
  </si>
  <si>
    <t>Bay</t>
  </si>
  <si>
    <t>Turner</t>
  </si>
  <si>
    <t>Wright</t>
  </si>
  <si>
    <t>Murphy</t>
  </si>
  <si>
    <t>Thole</t>
  </si>
  <si>
    <t>Ruben</t>
  </si>
  <si>
    <t>Duda</t>
  </si>
  <si>
    <t>Lucas</t>
  </si>
  <si>
    <t>Espinosa</t>
  </si>
  <si>
    <t>Danny</t>
  </si>
  <si>
    <t>Werth</t>
  </si>
  <si>
    <t>Jayson</t>
  </si>
  <si>
    <t>Desmond</t>
  </si>
  <si>
    <t>Ian</t>
  </si>
  <si>
    <t>Morse</t>
  </si>
  <si>
    <t>Zimmerman</t>
  </si>
  <si>
    <t>BIP</t>
  </si>
  <si>
    <t>HBP</t>
  </si>
  <si>
    <t>P/PA</t>
  </si>
  <si>
    <t>xBABIP</t>
  </si>
  <si>
    <t>Last Name</t>
  </si>
  <si>
    <t>First Name</t>
  </si>
  <si>
    <t>BUH%</t>
  </si>
  <si>
    <t>P/PA</t>
  </si>
  <si>
    <t>BIP</t>
  </si>
  <si>
    <t>IF(ISERROR((HR/FB)*(0.0261231)+(IFFB/FB)*(-0.0995367)+(LD%)*(0.0847392)+(FB/GB)*(-0.0317976)+(SB)*(0.0005908)+((AB-K)/AB)*(-0.0701565)+(TEAM CONSTANT)+0.3942664),"-",((HR/FB)*(0.0261231)+(IFFB/FB)*(-0.0995367)+(LD%)*(0.0847392)+(FB/GB)*(-0.0317976)+(SB)*(0.0005908)+((AB-K)/AB)*(-0.0701565)+(TEAM CONSTANT)+0.3942664))</t>
  </si>
  <si>
    <t>Maicer</t>
  </si>
  <si>
    <t>FirstName</t>
  </si>
  <si>
    <t>LastName</t>
  </si>
  <si>
    <t>GB</t>
  </si>
  <si>
    <t>FB</t>
  </si>
  <si>
    <t>IFFB</t>
  </si>
  <si>
    <t>Pitches</t>
  </si>
  <si>
    <t>Lee</t>
  </si>
  <si>
    <t>Carlos</t>
  </si>
  <si>
    <t>Barmes</t>
  </si>
  <si>
    <t>Clint</t>
  </si>
  <si>
    <t>Johnson</t>
  </si>
  <si>
    <t>Chris</t>
  </si>
  <si>
    <t>Wallace</t>
  </si>
  <si>
    <t>Brett</t>
  </si>
  <si>
    <t>Sanchez</t>
  </si>
  <si>
    <t>Angel</t>
  </si>
  <si>
    <t>Matsui</t>
  </si>
  <si>
    <t>Hideki</t>
  </si>
  <si>
    <t>Crisp</t>
  </si>
  <si>
    <t>Coco</t>
  </si>
  <si>
    <t>Pennington</t>
  </si>
  <si>
    <t>Cliff</t>
  </si>
  <si>
    <t>Willingham</t>
  </si>
  <si>
    <t>Josh</t>
  </si>
  <si>
    <t>Suzuki</t>
  </si>
  <si>
    <t>Kurt</t>
  </si>
  <si>
    <t>DeJesus</t>
  </si>
  <si>
    <t>David</t>
  </si>
  <si>
    <t>Weeks</t>
  </si>
  <si>
    <t>Jemile</t>
  </si>
  <si>
    <t>Sweeney</t>
  </si>
  <si>
    <t>Ryan</t>
  </si>
  <si>
    <t>Bautista</t>
  </si>
  <si>
    <t>Jose</t>
  </si>
  <si>
    <t>Escobar</t>
  </si>
  <si>
    <t>Yunel</t>
  </si>
  <si>
    <t>Lind</t>
  </si>
  <si>
    <t>Adam</t>
  </si>
  <si>
    <t>Encarnacion</t>
  </si>
  <si>
    <t>Edwin</t>
  </si>
  <si>
    <t>Arencibia</t>
  </si>
  <si>
    <t>J.P.</t>
  </si>
  <si>
    <t>Thames</t>
  </si>
  <si>
    <t>Eric</t>
  </si>
  <si>
    <t>Davis</t>
  </si>
  <si>
    <t>Rajai</t>
  </si>
  <si>
    <t>Team</t>
  </si>
  <si>
    <t>AB</t>
  </si>
  <si>
    <t>PA</t>
  </si>
  <si>
    <t>H</t>
  </si>
  <si>
    <t>1B</t>
  </si>
  <si>
    <t>2B</t>
  </si>
  <si>
    <t>3B</t>
  </si>
  <si>
    <t>HR</t>
  </si>
  <si>
    <t>BB</t>
  </si>
  <si>
    <t>SO</t>
  </si>
  <si>
    <t>HBP</t>
  </si>
  <si>
    <t>SF</t>
  </si>
  <si>
    <t>SB</t>
  </si>
  <si>
    <t>AVG</t>
  </si>
  <si>
    <t>Padres</t>
  </si>
  <si>
    <t>Cubs</t>
  </si>
  <si>
    <t>White Sox</t>
  </si>
  <si>
    <t>Mariners</t>
  </si>
  <si>
    <t>Red Sox</t>
  </si>
  <si>
    <t>Phillies</t>
  </si>
  <si>
    <t>Cardinals</t>
  </si>
  <si>
    <t>Astros</t>
  </si>
  <si>
    <t>Rays</t>
  </si>
  <si>
    <t>Giants</t>
  </si>
  <si>
    <t>Aviles</t>
  </si>
  <si>
    <t>MULTIPLE</t>
  </si>
  <si>
    <t>Beltran</t>
  </si>
  <si>
    <t>Betemit</t>
  </si>
  <si>
    <t>Bourn</t>
  </si>
  <si>
    <t>Ellis</t>
  </si>
  <si>
    <t>Fukudome</t>
  </si>
  <si>
    <t>Kosuke</t>
  </si>
  <si>
    <t>Furcal</t>
  </si>
  <si>
    <t>Rafael</t>
  </si>
  <si>
    <t>Gomes</t>
  </si>
  <si>
    <t>Jonny</t>
  </si>
  <si>
    <t>Hairston</t>
  </si>
  <si>
    <t>Jerry</t>
  </si>
  <si>
    <t>Hill</t>
  </si>
  <si>
    <t>Conor</t>
  </si>
  <si>
    <t>Kelly</t>
  </si>
  <si>
    <t>Keppinger</t>
  </si>
  <si>
    <t>Derrek</t>
  </si>
  <si>
    <t>Ludwick</t>
  </si>
  <si>
    <t>Overbay</t>
  </si>
  <si>
    <t>Lyle</t>
  </si>
  <si>
    <t>Patterson</t>
  </si>
  <si>
    <t>Pence</t>
  </si>
  <si>
    <t>Athletics</t>
  </si>
  <si>
    <t>Orioles</t>
  </si>
  <si>
    <t>Rockies</t>
  </si>
  <si>
    <t>Indians</t>
  </si>
  <si>
    <t>Dodgers</t>
  </si>
  <si>
    <t>Angels</t>
  </si>
  <si>
    <t>IFFB%</t>
  </si>
  <si>
    <t>OBP</t>
  </si>
  <si>
    <t>SLG</t>
  </si>
  <si>
    <t>OPS</t>
  </si>
  <si>
    <t>Pirates</t>
  </si>
  <si>
    <t>Marlins</t>
  </si>
  <si>
    <t>LD</t>
  </si>
  <si>
    <t>Bourjos</t>
  </si>
  <si>
    <t>Peter</t>
  </si>
  <si>
    <t>Callaspo</t>
  </si>
  <si>
    <t>Alberto</t>
  </si>
  <si>
    <t>Wells</t>
  </si>
  <si>
    <t>Vernon</t>
  </si>
  <si>
    <t>Izturis</t>
  </si>
  <si>
    <t>Diamondbacks</t>
  </si>
  <si>
    <t>Yankees</t>
  </si>
  <si>
    <t>Nationals</t>
  </si>
  <si>
    <t>Rangers</t>
  </si>
  <si>
    <t>Braves</t>
  </si>
  <si>
    <t>Twins</t>
  </si>
  <si>
    <t>Blue Jays</t>
  </si>
  <si>
    <t>Tigers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</si>
</sst>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0"/>
    <numFmt numFmtId="167" formatCode="#,##0.000"/>
    <numFmt numFmtId="168" formatCode="0.000000000000000"/>
    <numFmt numFmtId="169" formatCode="#,##0.0"/>
    <numFmt numFmtId="170" formatCode="0.0%"/>
    <numFmt numFmtId="171" formatCode="&quot;$&quot;#,##0.00"/>
    <numFmt numFmtId="172" formatCode="0.000"/>
    <numFmt numFmtId="173" formatCode="0"/>
    <numFmt numFmtId="174" formatCode="General"/>
    <numFmt numFmtId="175" formatCode="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u val="single"/>
      <sz val="10"/>
      <color indexed="12"/>
      <name val="Verdana"/>
      <family val="0"/>
    </font>
    <font>
      <b/>
      <u val="single"/>
      <sz val="10"/>
      <name val="Verdana"/>
      <family val="0"/>
    </font>
    <font>
      <sz val="10"/>
      <color indexed="8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8"/>
      <name val="Verdana"/>
      <family val="0"/>
    </font>
    <font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6" fillId="0" borderId="0" xfId="20" applyNumberFormat="1" applyFont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65" fontId="8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5" fontId="10" fillId="0" borderId="0" xfId="0" applyNumberFormat="1" applyFont="1" applyAlignment="1">
      <alignment/>
    </xf>
    <xf numFmtId="0" fontId="0" fillId="0" borderId="0" xfId="0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70" fontId="7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 horizontal="right" wrapText="1"/>
    </xf>
    <xf numFmtId="173" fontId="7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/>
    </xf>
    <xf numFmtId="173" fontId="1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70" fontId="0" fillId="0" borderId="1" xfId="0" applyNumberFormat="1" applyFont="1" applyBorder="1" applyAlignment="1">
      <alignment horizontal="right" wrapText="1"/>
    </xf>
    <xf numFmtId="173" fontId="0" fillId="0" borderId="1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LB$dg1$ctl01$ctl02$ctl00$ctl00','')" TargetMode="External" /><Relationship Id="rId2" Type="http://schemas.openxmlformats.org/officeDocument/2006/relationships/hyperlink" Target="javascript:__doPostBack('LB$dg1$ctl01$ctl02$ctl00$ctl02','')" TargetMode="External" /><Relationship Id="rId3" Type="http://schemas.openxmlformats.org/officeDocument/2006/relationships/hyperlink" Target="javascript:__doPostBack('LB$dg1$ctl01$ctl02$ctl00$ctl04','')" TargetMode="External" /><Relationship Id="rId4" Type="http://schemas.openxmlformats.org/officeDocument/2006/relationships/hyperlink" Target="javascript:__doPostBack('LB$dg1$ctl01$ctl02$ctl00$ctl06','')" TargetMode="External" /><Relationship Id="rId5" Type="http://schemas.openxmlformats.org/officeDocument/2006/relationships/hyperlink" Target="javascript:__doPostBack('LB$dg1$ctl01$ctl02$ctl00$ctl07','')" TargetMode="External" /><Relationship Id="rId6" Type="http://schemas.openxmlformats.org/officeDocument/2006/relationships/hyperlink" Target="javascript:__doPostBack('LB$dg1$ctl01$ctl02$ctl00$ctl08','')" TargetMode="External" /><Relationship Id="rId7" Type="http://schemas.openxmlformats.org/officeDocument/2006/relationships/hyperlink" Target="javascript:__doPostBack('LB$dg1$ctl01$ctl02$ctl00$ctl09','')" TargetMode="External" /><Relationship Id="rId8" Type="http://schemas.openxmlformats.org/officeDocument/2006/relationships/hyperlink" Target="javascript:__doPostBack('LB$dg1$ctl01$ctl02$ctl00$ctl10','')" TargetMode="External" /><Relationship Id="rId9" Type="http://schemas.openxmlformats.org/officeDocument/2006/relationships/hyperlink" Target="javascript:__doPostBack('LB$dg1$ctl01$ctl02$ctl00$ctl13','')" TargetMode="External" /><Relationship Id="rId10" Type="http://schemas.openxmlformats.org/officeDocument/2006/relationships/hyperlink" Target="javascript:__doPostBack('LB$dg1$ctl01$ctl02$ctl00$ctl15','')" TargetMode="External" /><Relationship Id="rId11" Type="http://schemas.openxmlformats.org/officeDocument/2006/relationships/hyperlink" Target="javascript:__doPostBack('LB$dg1$ctl01$ctl02$ctl00$ctl16','')" TargetMode="External" /><Relationship Id="rId12" Type="http://schemas.openxmlformats.org/officeDocument/2006/relationships/hyperlink" Target="javascript:__doPostBack('LB$dg1$ctl01$ctl02$ctl00$ctl17','')" TargetMode="External" /><Relationship Id="rId13" Type="http://schemas.openxmlformats.org/officeDocument/2006/relationships/hyperlink" Target="javascript:__doPostBack('LB$dg1$ctl01$ctl02$ctl00$ctl20','')" TargetMode="External" /><Relationship Id="rId14" Type="http://schemas.openxmlformats.org/officeDocument/2006/relationships/hyperlink" Target="javascript:__doPostBack('LB$dg1$ctl01$ctl02$ctl00$ctl03','')" TargetMode="External" /><Relationship Id="rId15" Type="http://schemas.openxmlformats.org/officeDocument/2006/relationships/hyperlink" Target="javascript:__doPostBack('LB$dg1$ctl01$ctl02$ctl00$ctl05','')" TargetMode="External" /><Relationship Id="rId16" Type="http://schemas.openxmlformats.org/officeDocument/2006/relationships/hyperlink" Target="javascript:__doPostBack('LB$dg1$ctl01$ctl02$ctl00$ctl06','')" TargetMode="External" /><Relationship Id="rId17" Type="http://schemas.openxmlformats.org/officeDocument/2006/relationships/hyperlink" Target="javascript:__doPostBack('LB$dg1$ctl01$ctl02$ctl00$ctl07','')" TargetMode="External" /><Relationship Id="rId18" Type="http://schemas.openxmlformats.org/officeDocument/2006/relationships/hyperlink" Target="javascript:__doPostBack('LB$dg1$ctl01$ctl02$ctl00$ctl08','')" TargetMode="External" /><Relationship Id="rId19" Type="http://schemas.openxmlformats.org/officeDocument/2006/relationships/hyperlink" Target="javascript:__doPostBack('LB$dg1$ctl01$ctl02$ctl00$ctl06','')" TargetMode="External" /><Relationship Id="rId20" Type="http://schemas.openxmlformats.org/officeDocument/2006/relationships/hyperlink" Target="javascript:__doPostBack('LB$dg1$ctl01$ctl02$ctl00$ctl07','')" TargetMode="External" /><Relationship Id="rId21" Type="http://schemas.openxmlformats.org/officeDocument/2006/relationships/hyperlink" Target="javascript:__doPostBack('LB$dg1$ctl01$ctl02$ctl00$ctl08','')" TargetMode="External" /><Relationship Id="rId22" Type="http://schemas.openxmlformats.org/officeDocument/2006/relationships/hyperlink" Target="javascript:__doPostBack('LB$dg1$ctl01$ctl02$ctl00$ctl09','')" TargetMode="External" /><Relationship Id="rId2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2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2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2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2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2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2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1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3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1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4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1" Type="http://schemas.openxmlformats.org/officeDocument/2006/relationships/hyperlink" Target="javascript:__doPostBack('LB$dg1$ctl01$ctl02$ctl00$ctl05','')" TargetMode="External" /><Relationship Id="rId5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5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1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6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1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7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1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8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1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8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99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0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1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2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3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4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5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6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Relationship Id="rId107" Type="http://schemas.openxmlformats.org/officeDocument/2006/relationships/hyperlink" Target="&#24909;&#26979;&#29806;&#29551;&#8296;&#17480;&#21818;&#25971;&#29554;&#19770;&#28527;&#25971;&#17466;&#30575;&#27758;&#24943;&#29540;&#29498;&#24948;&#29556;&#11891;&#29537;&#30832;&#19712;&#25441;&#28265;&#28532;&#26739;&#18464;&#14916;&#29525;&#29285;&#14963;&#28493;&#29551;&#14949;&#28484;&#28279;&#28524;&#25697;&#14963;&#29811;&#29793;&#29555;&#24878;&#28787;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LB$dg1$ctl01$ctl02$ctl00$ctl06','')" TargetMode="External" /><Relationship Id="rId2" Type="http://schemas.openxmlformats.org/officeDocument/2006/relationships/hyperlink" Target="javascript:__doPostBack('LB$dg1$ctl01$ctl02$ctl00$ctl07','')" TargetMode="External" /><Relationship Id="rId3" Type="http://schemas.openxmlformats.org/officeDocument/2006/relationships/hyperlink" Target="javascript:__doPostBack('LB$dg1$ctl01$ctl02$ctl00$ctl08','')" TargetMode="External" /><Relationship Id="rId4" Type="http://schemas.openxmlformats.org/officeDocument/2006/relationships/hyperlink" Target="javascript:__doPostBack('LB$dg1$ctl01$ctl02$ctl00$ctl09','')" TargetMode="External" /><Relationship Id="rId5" Type="http://schemas.openxmlformats.org/officeDocument/2006/relationships/hyperlink" Target="javascript:__doPostBack('LB$dg1$ctl01$ctl02$ctl00$ctl05','')" TargetMode="External" /><Relationship Id="rId6" Type="http://schemas.openxmlformats.org/officeDocument/2006/relationships/hyperlink" Target="javascript:__doPostBack('LB$dg1$ctl01$ctl02$ctl00$ctl06','')" TargetMode="External" /><Relationship Id="rId7" Type="http://schemas.openxmlformats.org/officeDocument/2006/relationships/hyperlink" Target="javascript:__doPostBack('LB$dg1$ctl01$ctl02$ctl00$ctl07','')" TargetMode="External" /><Relationship Id="rId8" Type="http://schemas.openxmlformats.org/officeDocument/2006/relationships/hyperlink" Target="javascript:__doPostBack('LB$dg1$ctl01$ctl02$ctl00$ctl08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2"/>
  <sheetViews>
    <sheetView showGridLines="0" tabSelected="1" workbookViewId="0" topLeftCell="A1">
      <pane xSplit="1" ySplit="1" topLeftCell="V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8" sqref="AG8"/>
    </sheetView>
  </sheetViews>
  <sheetFormatPr defaultColWidth="11.00390625" defaultRowHeight="12.75"/>
  <cols>
    <col min="1" max="1" width="18.625" style="9" customWidth="1"/>
    <col min="2" max="3" width="10.75390625" style="17" customWidth="1"/>
    <col min="4" max="8" width="10.75390625" style="57" customWidth="1"/>
    <col min="9" max="9" width="12.75390625" style="57" customWidth="1"/>
    <col min="10" max="14" width="10.75390625" style="57" customWidth="1"/>
    <col min="15" max="17" width="10.75390625" style="60" customWidth="1"/>
    <col min="18" max="19" width="10.75390625" style="61" customWidth="1"/>
    <col min="20" max="21" width="10.75390625" style="65" customWidth="1"/>
    <col min="22" max="25" width="10.75390625" style="64" customWidth="1"/>
    <col min="26" max="26" width="10.75390625" style="17" customWidth="1"/>
    <col min="27" max="27" width="10.75390625" style="67" customWidth="1"/>
    <col min="28" max="30" width="10.75390625" style="70" customWidth="1"/>
    <col min="31" max="32" width="10.75390625" style="67" customWidth="1"/>
    <col min="33" max="43" width="10.75390625" style="70" customWidth="1"/>
    <col min="44" max="16384" width="10.75390625" style="17" customWidth="1"/>
  </cols>
  <sheetData>
    <row r="1" spans="1:43" s="8" customFormat="1" ht="12.75">
      <c r="A1" s="32" t="s">
        <v>445</v>
      </c>
      <c r="B1" s="32" t="s">
        <v>446</v>
      </c>
      <c r="C1" s="32" t="s">
        <v>491</v>
      </c>
      <c r="D1" s="55" t="s">
        <v>493</v>
      </c>
      <c r="E1" s="55" t="s">
        <v>492</v>
      </c>
      <c r="F1" s="55" t="s">
        <v>494</v>
      </c>
      <c r="G1" s="55" t="s">
        <v>495</v>
      </c>
      <c r="H1" s="55" t="s">
        <v>496</v>
      </c>
      <c r="I1" s="55" t="s">
        <v>497</v>
      </c>
      <c r="J1" s="55" t="s">
        <v>498</v>
      </c>
      <c r="K1" s="56" t="s">
        <v>499</v>
      </c>
      <c r="L1" s="56" t="s">
        <v>500</v>
      </c>
      <c r="M1" s="56" t="s">
        <v>502</v>
      </c>
      <c r="N1" s="55" t="s">
        <v>503</v>
      </c>
      <c r="O1" s="59" t="s">
        <v>56</v>
      </c>
      <c r="P1" s="59" t="s">
        <v>284</v>
      </c>
      <c r="Q1" s="59" t="s">
        <v>285</v>
      </c>
      <c r="R1" s="59" t="s">
        <v>286</v>
      </c>
      <c r="S1" s="59" t="s">
        <v>545</v>
      </c>
      <c r="T1" s="63" t="s">
        <v>442</v>
      </c>
      <c r="U1" s="63" t="s">
        <v>501</v>
      </c>
      <c r="V1" s="63" t="s">
        <v>447</v>
      </c>
      <c r="W1" s="63" t="s">
        <v>448</v>
      </c>
      <c r="X1" s="63" t="s">
        <v>449</v>
      </c>
      <c r="Y1" s="63" t="s">
        <v>551</v>
      </c>
      <c r="Z1" s="32" t="s">
        <v>450</v>
      </c>
      <c r="AA1" s="68" t="s">
        <v>441</v>
      </c>
      <c r="AB1" s="71" t="s">
        <v>283</v>
      </c>
      <c r="AC1" s="71" t="s">
        <v>291</v>
      </c>
      <c r="AD1" s="71" t="s">
        <v>292</v>
      </c>
      <c r="AE1" s="68" t="s">
        <v>293</v>
      </c>
      <c r="AF1" s="68" t="s">
        <v>294</v>
      </c>
      <c r="AG1" s="71" t="s">
        <v>504</v>
      </c>
      <c r="AH1" s="71" t="s">
        <v>546</v>
      </c>
      <c r="AI1" s="71" t="s">
        <v>547</v>
      </c>
      <c r="AJ1" s="71" t="s">
        <v>548</v>
      </c>
      <c r="AK1" s="71" t="s">
        <v>295</v>
      </c>
      <c r="AL1" s="71" t="s">
        <v>229</v>
      </c>
      <c r="AM1" s="71" t="s">
        <v>230</v>
      </c>
      <c r="AN1" s="71" t="s">
        <v>231</v>
      </c>
      <c r="AO1" s="71" t="s">
        <v>232</v>
      </c>
      <c r="AP1" s="71" t="s">
        <v>233</v>
      </c>
      <c r="AQ1" s="69"/>
    </row>
    <row r="2" spans="1:42" ht="12.75">
      <c r="A2" s="17" t="s">
        <v>518</v>
      </c>
      <c r="B2" s="17" t="s">
        <v>134</v>
      </c>
      <c r="C2" s="17" t="s">
        <v>516</v>
      </c>
      <c r="D2" s="57">
        <v>359</v>
      </c>
      <c r="E2" s="57">
        <v>323</v>
      </c>
      <c r="F2" s="57">
        <v>92</v>
      </c>
      <c r="G2" s="57">
        <v>58</v>
      </c>
      <c r="H2" s="57">
        <v>22</v>
      </c>
      <c r="I2" s="57">
        <v>4</v>
      </c>
      <c r="J2" s="57">
        <v>8</v>
      </c>
      <c r="K2" s="57">
        <v>31</v>
      </c>
      <c r="L2" s="57">
        <v>105</v>
      </c>
      <c r="M2" s="57">
        <v>5</v>
      </c>
      <c r="N2" s="57">
        <v>4</v>
      </c>
      <c r="O2" s="60">
        <v>0.09278350515463918</v>
      </c>
      <c r="P2" s="60">
        <v>0.19282511210762332</v>
      </c>
      <c r="Q2" s="60">
        <v>0.4349775784753363</v>
      </c>
      <c r="R2" s="60">
        <v>0.3721973094170404</v>
      </c>
      <c r="S2" s="60">
        <v>0.12048192771084337</v>
      </c>
      <c r="T2" s="64">
        <v>223</v>
      </c>
      <c r="U2" s="64">
        <v>0</v>
      </c>
      <c r="V2" s="64">
        <v>97</v>
      </c>
      <c r="W2" s="64">
        <v>83</v>
      </c>
      <c r="X2" s="64">
        <v>10</v>
      </c>
      <c r="Y2" s="64">
        <v>43</v>
      </c>
      <c r="Z2" s="17">
        <v>1421</v>
      </c>
      <c r="AA2" s="67">
        <v>3.9582172701949863</v>
      </c>
      <c r="AB2" s="70">
        <v>0.39069767441860465</v>
      </c>
      <c r="AC2" s="70">
        <v>0.3228636421311381</v>
      </c>
      <c r="AD2" s="70">
        <v>-0.06783403228746654</v>
      </c>
      <c r="AE2" s="67">
        <v>77.22529396811257</v>
      </c>
      <c r="AF2" s="67">
        <v>-14.774706031887433</v>
      </c>
      <c r="AG2" s="70">
        <v>0.2848297213622291</v>
      </c>
      <c r="AH2" s="70">
        <v>0.3426183844011142</v>
      </c>
      <c r="AI2" s="70">
        <v>0.43653250773993807</v>
      </c>
      <c r="AJ2" s="70">
        <v>0.7791508921410523</v>
      </c>
      <c r="AK2" s="70">
        <v>0.23908759742449712</v>
      </c>
      <c r="AL2" s="70">
        <v>0.3014632143958567</v>
      </c>
      <c r="AM2" s="70">
        <v>0.3907903838022061</v>
      </c>
      <c r="AN2" s="70">
        <v>0.6922535981980629</v>
      </c>
      <c r="AO2" s="70">
        <v>-0.045742123937732</v>
      </c>
      <c r="AP2" s="70">
        <v>-0.04115517000525748</v>
      </c>
    </row>
    <row r="3" spans="1:42" ht="12.75">
      <c r="A3" s="17" t="s">
        <v>305</v>
      </c>
      <c r="B3" s="17" t="s">
        <v>192</v>
      </c>
      <c r="C3" s="17" t="s">
        <v>509</v>
      </c>
      <c r="D3" s="57">
        <v>715</v>
      </c>
      <c r="E3" s="57">
        <v>630</v>
      </c>
      <c r="F3" s="57">
        <v>213</v>
      </c>
      <c r="G3" s="57">
        <v>138</v>
      </c>
      <c r="H3" s="57">
        <v>45</v>
      </c>
      <c r="I3" s="57">
        <v>3</v>
      </c>
      <c r="J3" s="57">
        <v>27</v>
      </c>
      <c r="K3" s="57">
        <v>74</v>
      </c>
      <c r="L3" s="57">
        <v>119</v>
      </c>
      <c r="M3" s="57">
        <v>5</v>
      </c>
      <c r="N3" s="57">
        <v>1</v>
      </c>
      <c r="O3" s="60">
        <v>0.0375</v>
      </c>
      <c r="P3" s="60">
        <v>0.21206225680933852</v>
      </c>
      <c r="Q3" s="60">
        <v>0.4669260700389105</v>
      </c>
      <c r="R3" s="60">
        <v>0.321011673151751</v>
      </c>
      <c r="S3" s="60">
        <v>0.05454545454545454</v>
      </c>
      <c r="T3" s="64">
        <v>514</v>
      </c>
      <c r="U3" s="64">
        <v>6</v>
      </c>
      <c r="V3" s="64">
        <v>240</v>
      </c>
      <c r="W3" s="64">
        <v>165</v>
      </c>
      <c r="X3" s="64">
        <v>9</v>
      </c>
      <c r="Y3" s="64">
        <v>109</v>
      </c>
      <c r="Z3" s="17">
        <v>2735</v>
      </c>
      <c r="AA3" s="67">
        <v>3.825174825</v>
      </c>
      <c r="AB3" s="70">
        <v>0.380368</v>
      </c>
      <c r="AC3" s="70">
        <v>0.3329070338710058</v>
      </c>
      <c r="AD3" s="70">
        <v>-0.0474609661289942</v>
      </c>
      <c r="AE3" s="67">
        <v>189.79153956292183</v>
      </c>
      <c r="AF3" s="67">
        <v>-23.208460437078173</v>
      </c>
      <c r="AG3" s="70">
        <v>0.3380952380952381</v>
      </c>
      <c r="AH3" s="70">
        <v>0.4097902097902098</v>
      </c>
      <c r="AI3" s="70">
        <v>0.5428571428571428</v>
      </c>
      <c r="AJ3" s="70">
        <v>0.9526473526473527</v>
      </c>
      <c r="AK3" s="70">
        <v>0.3012564120046378</v>
      </c>
      <c r="AL3" s="70">
        <v>0.377330824563527</v>
      </c>
      <c r="AM3" s="70">
        <v>0.5060183167665425</v>
      </c>
      <c r="AN3" s="70">
        <v>0.8833491413300696</v>
      </c>
      <c r="AO3" s="70">
        <v>-0.036838826090600296</v>
      </c>
      <c r="AP3" s="70">
        <v>-0.03245938522668279</v>
      </c>
    </row>
    <row r="4" spans="1:42" ht="12.75">
      <c r="A4" s="17" t="s">
        <v>163</v>
      </c>
      <c r="B4" s="17" t="s">
        <v>142</v>
      </c>
      <c r="C4" s="17" t="s">
        <v>505</v>
      </c>
      <c r="D4" s="57">
        <v>308</v>
      </c>
      <c r="E4" s="57">
        <v>281</v>
      </c>
      <c r="F4" s="57">
        <v>81</v>
      </c>
      <c r="G4" s="57">
        <v>51</v>
      </c>
      <c r="H4" s="57">
        <v>16</v>
      </c>
      <c r="I4" s="57">
        <v>5</v>
      </c>
      <c r="J4" s="57">
        <v>9</v>
      </c>
      <c r="K4" s="57">
        <v>22</v>
      </c>
      <c r="L4" s="57">
        <v>74</v>
      </c>
      <c r="M4" s="57">
        <v>1</v>
      </c>
      <c r="N4" s="57">
        <v>1</v>
      </c>
      <c r="O4" s="60">
        <v>0.116279</v>
      </c>
      <c r="P4" s="60">
        <v>0.21153846153846154</v>
      </c>
      <c r="Q4" s="60">
        <v>0.41346153846153844</v>
      </c>
      <c r="R4" s="60">
        <v>0.375</v>
      </c>
      <c r="S4" s="60">
        <v>0.07692307692307693</v>
      </c>
      <c r="T4" s="64">
        <v>208</v>
      </c>
      <c r="U4" s="64">
        <v>4</v>
      </c>
      <c r="V4" s="64">
        <v>86</v>
      </c>
      <c r="W4" s="64">
        <v>78</v>
      </c>
      <c r="X4" s="64">
        <v>6</v>
      </c>
      <c r="Y4" s="64">
        <v>44</v>
      </c>
      <c r="Z4" s="17">
        <v>1229</v>
      </c>
      <c r="AA4" s="67">
        <v>3.99025974</v>
      </c>
      <c r="AB4" s="70">
        <v>0.361809</v>
      </c>
      <c r="AC4" s="70">
        <v>0.3174729281186537</v>
      </c>
      <c r="AD4" s="70">
        <v>-0.044336071881346306</v>
      </c>
      <c r="AE4" s="67">
        <v>72.17711269561208</v>
      </c>
      <c r="AF4" s="67">
        <v>-8.822887304387919</v>
      </c>
      <c r="AG4" s="70">
        <v>0.28825622775800713</v>
      </c>
      <c r="AH4" s="70">
        <v>0.3474025974025974</v>
      </c>
      <c r="AI4" s="70">
        <v>0.45195729537366547</v>
      </c>
      <c r="AJ4" s="70">
        <v>0.7993598927762628</v>
      </c>
      <c r="AK4" s="70">
        <v>0.2568580522975519</v>
      </c>
      <c r="AL4" s="70">
        <v>0.3187568594013379</v>
      </c>
      <c r="AM4" s="70">
        <v>0.4205591199132102</v>
      </c>
      <c r="AN4" s="70">
        <v>0.7393159793145481</v>
      </c>
      <c r="AO4" s="70">
        <v>-0.03139817546045526</v>
      </c>
      <c r="AP4" s="70">
        <v>-0.02864573800125947</v>
      </c>
    </row>
    <row r="5" spans="1:42" ht="12.75">
      <c r="A5" s="17" t="s">
        <v>6</v>
      </c>
      <c r="B5" s="17" t="s">
        <v>306</v>
      </c>
      <c r="C5" s="17" t="s">
        <v>566</v>
      </c>
      <c r="D5" s="57">
        <v>551</v>
      </c>
      <c r="E5" s="57">
        <v>464</v>
      </c>
      <c r="F5" s="57">
        <v>137</v>
      </c>
      <c r="G5" s="57">
        <v>81</v>
      </c>
      <c r="H5" s="57">
        <v>33</v>
      </c>
      <c r="I5" s="57">
        <v>4</v>
      </c>
      <c r="J5" s="57">
        <v>19</v>
      </c>
      <c r="K5" s="57">
        <v>73</v>
      </c>
      <c r="L5" s="57">
        <v>131</v>
      </c>
      <c r="M5" s="57">
        <v>8</v>
      </c>
      <c r="N5" s="57">
        <v>3</v>
      </c>
      <c r="O5" s="60">
        <v>0.0155039</v>
      </c>
      <c r="P5" s="60">
        <v>0.21700879765395895</v>
      </c>
      <c r="Q5" s="60">
        <v>0.3782991202346041</v>
      </c>
      <c r="R5" s="60">
        <v>0.4046920821114369</v>
      </c>
      <c r="S5" s="60">
        <v>0.021739130434782608</v>
      </c>
      <c r="T5" s="64">
        <v>341</v>
      </c>
      <c r="U5" s="64">
        <v>3</v>
      </c>
      <c r="V5" s="64">
        <v>129</v>
      </c>
      <c r="W5" s="64">
        <v>138</v>
      </c>
      <c r="X5" s="64">
        <v>3</v>
      </c>
      <c r="Y5" s="64">
        <v>74</v>
      </c>
      <c r="Z5" s="17">
        <v>2220</v>
      </c>
      <c r="AA5" s="67">
        <v>4.029038113</v>
      </c>
      <c r="AB5" s="70">
        <v>0.36646</v>
      </c>
      <c r="AC5" s="70">
        <v>0.32552024738988455</v>
      </c>
      <c r="AD5" s="70">
        <v>-0.040939752610115454</v>
      </c>
      <c r="AE5" s="67">
        <v>123.81751965954282</v>
      </c>
      <c r="AF5" s="67">
        <v>-13.182480340457175</v>
      </c>
      <c r="AG5" s="70">
        <v>0.2952586206896552</v>
      </c>
      <c r="AH5" s="70">
        <v>0.3886861313868613</v>
      </c>
      <c r="AI5" s="70">
        <v>0.4956896551724138</v>
      </c>
      <c r="AJ5" s="70">
        <v>0.8843757865592752</v>
      </c>
      <c r="AK5" s="70">
        <v>0.26684810271453197</v>
      </c>
      <c r="AL5" s="70">
        <v>0.3646305103276329</v>
      </c>
      <c r="AM5" s="70">
        <v>0.4672791371972906</v>
      </c>
      <c r="AN5" s="70">
        <v>0.8319096475249235</v>
      </c>
      <c r="AO5" s="70">
        <v>-0.02841051797512323</v>
      </c>
      <c r="AP5" s="70">
        <v>-0.024055621059228427</v>
      </c>
    </row>
    <row r="6" spans="1:42" ht="12.75">
      <c r="A6" s="17" t="s">
        <v>58</v>
      </c>
      <c r="B6" s="17" t="s">
        <v>365</v>
      </c>
      <c r="C6" s="17" t="s">
        <v>566</v>
      </c>
      <c r="D6" s="57">
        <v>688</v>
      </c>
      <c r="E6" s="57">
        <v>572</v>
      </c>
      <c r="F6" s="57">
        <v>197</v>
      </c>
      <c r="G6" s="57">
        <v>119</v>
      </c>
      <c r="H6" s="57">
        <v>48</v>
      </c>
      <c r="I6" s="57">
        <v>0</v>
      </c>
      <c r="J6" s="57">
        <v>30</v>
      </c>
      <c r="K6" s="57">
        <v>108</v>
      </c>
      <c r="L6" s="57">
        <v>89</v>
      </c>
      <c r="M6" s="57">
        <v>5</v>
      </c>
      <c r="N6" s="57">
        <v>2</v>
      </c>
      <c r="O6" s="60">
        <v>0.0418605</v>
      </c>
      <c r="P6" s="60">
        <v>0.22131147540983606</v>
      </c>
      <c r="Q6" s="60">
        <v>0.4405737704918033</v>
      </c>
      <c r="R6" s="60">
        <v>0.33811475409836067</v>
      </c>
      <c r="S6" s="60">
        <v>0.05454545454545454</v>
      </c>
      <c r="T6" s="64">
        <v>488</v>
      </c>
      <c r="U6" s="64">
        <v>3</v>
      </c>
      <c r="V6" s="64">
        <v>215</v>
      </c>
      <c r="W6" s="64">
        <v>165</v>
      </c>
      <c r="X6" s="64">
        <v>9</v>
      </c>
      <c r="Y6" s="64">
        <v>108</v>
      </c>
      <c r="Z6" s="17">
        <v>2552</v>
      </c>
      <c r="AA6" s="67">
        <v>3.709302326</v>
      </c>
      <c r="AB6" s="70">
        <v>0.364629</v>
      </c>
      <c r="AC6" s="70">
        <v>0.3239036869908075</v>
      </c>
      <c r="AD6" s="70">
        <v>-0.040725313009192465</v>
      </c>
      <c r="AE6" s="67">
        <v>178.34788864178984</v>
      </c>
      <c r="AF6" s="67">
        <v>-18.652111358210163</v>
      </c>
      <c r="AG6" s="70">
        <v>0.34440559440559443</v>
      </c>
      <c r="AH6" s="70">
        <v>0.4476744186046512</v>
      </c>
      <c r="AI6" s="70">
        <v>0.5909090909090909</v>
      </c>
      <c r="AJ6" s="70">
        <v>1.0385835095137421</v>
      </c>
      <c r="AK6" s="70">
        <v>0.3117970081150172</v>
      </c>
      <c r="AL6" s="70">
        <v>0.4205637916305085</v>
      </c>
      <c r="AM6" s="70">
        <v>0.5583005046185137</v>
      </c>
      <c r="AN6" s="70">
        <v>0.9788642962490222</v>
      </c>
      <c r="AO6" s="70">
        <v>-0.032608586290577224</v>
      </c>
      <c r="AP6" s="70">
        <v>-0.027110626974142682</v>
      </c>
    </row>
    <row r="7" spans="1:42" ht="12.75">
      <c r="A7" s="17" t="s">
        <v>538</v>
      </c>
      <c r="B7" s="17" t="s">
        <v>253</v>
      </c>
      <c r="C7" s="17" t="s">
        <v>516</v>
      </c>
      <c r="D7" s="57">
        <v>668</v>
      </c>
      <c r="E7" s="57">
        <v>606</v>
      </c>
      <c r="F7" s="57">
        <v>190</v>
      </c>
      <c r="G7" s="57">
        <v>125</v>
      </c>
      <c r="H7" s="57">
        <v>38</v>
      </c>
      <c r="I7" s="57">
        <v>5</v>
      </c>
      <c r="J7" s="57">
        <v>22</v>
      </c>
      <c r="K7" s="57">
        <v>56</v>
      </c>
      <c r="L7" s="57">
        <v>124</v>
      </c>
      <c r="M7" s="57">
        <v>5</v>
      </c>
      <c r="N7" s="57">
        <v>8</v>
      </c>
      <c r="O7" s="60">
        <v>0.088</v>
      </c>
      <c r="P7" s="60">
        <v>0.17864476386036962</v>
      </c>
      <c r="Q7" s="60">
        <v>0.5133470225872689</v>
      </c>
      <c r="R7" s="60">
        <v>0.3080082135523614</v>
      </c>
      <c r="S7" s="60">
        <v>0.13333333333333333</v>
      </c>
      <c r="T7" s="64">
        <v>487</v>
      </c>
      <c r="U7" s="64">
        <v>1</v>
      </c>
      <c r="V7" s="64">
        <v>250</v>
      </c>
      <c r="W7" s="64">
        <v>150</v>
      </c>
      <c r="X7" s="64">
        <v>20</v>
      </c>
      <c r="Y7" s="64">
        <v>87</v>
      </c>
      <c r="Z7" s="17">
        <v>2579</v>
      </c>
      <c r="AA7" s="67">
        <v>3.8607784431137726</v>
      </c>
      <c r="AB7" s="70">
        <v>0.36129032258064514</v>
      </c>
      <c r="AC7" s="70">
        <v>0.32219117109329193</v>
      </c>
      <c r="AD7" s="70">
        <v>-0.03909915148735321</v>
      </c>
      <c r="AE7" s="67">
        <v>171.82766865471763</v>
      </c>
      <c r="AF7" s="67">
        <v>-18.172331345282373</v>
      </c>
      <c r="AG7" s="70">
        <v>0.31353135313531355</v>
      </c>
      <c r="AH7" s="70">
        <v>0.36976047904191617</v>
      </c>
      <c r="AI7" s="70">
        <v>0.4900990099009901</v>
      </c>
      <c r="AJ7" s="70">
        <v>0.8598594889429063</v>
      </c>
      <c r="AK7" s="70">
        <v>0.2835440076810522</v>
      </c>
      <c r="AL7" s="70">
        <v>0.3425563902016731</v>
      </c>
      <c r="AM7" s="70">
        <v>0.46011166444672874</v>
      </c>
      <c r="AN7" s="70">
        <v>0.8026680546484019</v>
      </c>
      <c r="AO7" s="70">
        <v>-0.02998734545426135</v>
      </c>
      <c r="AP7" s="70">
        <v>-0.027204088840243057</v>
      </c>
    </row>
    <row r="8" spans="1:42" ht="12.75">
      <c r="A8" s="17" t="s">
        <v>158</v>
      </c>
      <c r="B8" s="17" t="s">
        <v>159</v>
      </c>
      <c r="C8" s="17" t="s">
        <v>505</v>
      </c>
      <c r="D8" s="57">
        <v>439</v>
      </c>
      <c r="E8" s="57">
        <v>381</v>
      </c>
      <c r="F8" s="57">
        <v>110</v>
      </c>
      <c r="G8" s="57">
        <v>77</v>
      </c>
      <c r="H8" s="57">
        <v>28</v>
      </c>
      <c r="I8" s="57">
        <v>1</v>
      </c>
      <c r="J8" s="57">
        <v>4</v>
      </c>
      <c r="K8" s="57">
        <v>52</v>
      </c>
      <c r="L8" s="57">
        <v>92</v>
      </c>
      <c r="M8" s="57">
        <v>3</v>
      </c>
      <c r="N8" s="57">
        <v>13</v>
      </c>
      <c r="O8" s="60">
        <v>0.0227273</v>
      </c>
      <c r="P8" s="60">
        <v>0.21875</v>
      </c>
      <c r="Q8" s="60">
        <v>0.4583333333333333</v>
      </c>
      <c r="R8" s="60">
        <v>0.3229166666666667</v>
      </c>
      <c r="S8" s="60">
        <v>0.06451612903225806</v>
      </c>
      <c r="T8" s="64">
        <v>288</v>
      </c>
      <c r="U8" s="64">
        <v>2</v>
      </c>
      <c r="V8" s="64">
        <v>132</v>
      </c>
      <c r="W8" s="64">
        <v>93</v>
      </c>
      <c r="X8" s="64">
        <v>6</v>
      </c>
      <c r="Y8" s="64">
        <v>63</v>
      </c>
      <c r="Z8" s="17">
        <v>1823</v>
      </c>
      <c r="AA8" s="67">
        <v>4.15261959</v>
      </c>
      <c r="AB8" s="70">
        <v>0.368056</v>
      </c>
      <c r="AC8" s="70">
        <v>0.32942007423280306</v>
      </c>
      <c r="AD8" s="70">
        <v>-0.03863592576719693</v>
      </c>
      <c r="AE8" s="67">
        <v>98.87298137904727</v>
      </c>
      <c r="AF8" s="67">
        <v>-11.127018620952725</v>
      </c>
      <c r="AG8" s="70">
        <v>0.2887139107611549</v>
      </c>
      <c r="AH8" s="70">
        <v>0.3744292237442922</v>
      </c>
      <c r="AI8" s="70">
        <v>0.4015748031496063</v>
      </c>
      <c r="AJ8" s="70">
        <v>0.7760040268938986</v>
      </c>
      <c r="AK8" s="70">
        <v>0.25950913747781434</v>
      </c>
      <c r="AL8" s="70">
        <v>0.34902507164166047</v>
      </c>
      <c r="AM8" s="70">
        <v>0.3723700298662658</v>
      </c>
      <c r="AN8" s="70">
        <v>0.7213951015079263</v>
      </c>
      <c r="AO8" s="70">
        <v>-0.029204773283340535</v>
      </c>
      <c r="AP8" s="70">
        <v>-0.02540415210263175</v>
      </c>
    </row>
    <row r="9" spans="1:43" s="8" customFormat="1" ht="12.75">
      <c r="A9" s="17" t="s">
        <v>132</v>
      </c>
      <c r="B9" s="17" t="s">
        <v>478</v>
      </c>
      <c r="C9" s="17" t="s">
        <v>279</v>
      </c>
      <c r="D9" s="57">
        <v>586</v>
      </c>
      <c r="E9" s="57">
        <v>537</v>
      </c>
      <c r="F9" s="57">
        <v>181</v>
      </c>
      <c r="G9" s="57">
        <v>127</v>
      </c>
      <c r="H9" s="57">
        <v>31</v>
      </c>
      <c r="I9" s="57">
        <v>16</v>
      </c>
      <c r="J9" s="57">
        <v>7</v>
      </c>
      <c r="K9" s="57">
        <v>43</v>
      </c>
      <c r="L9" s="57">
        <v>41</v>
      </c>
      <c r="M9" s="57">
        <v>4</v>
      </c>
      <c r="N9" s="57">
        <v>39</v>
      </c>
      <c r="O9" s="60">
        <v>0.0869565</v>
      </c>
      <c r="P9" s="60">
        <v>0.21138211382113822</v>
      </c>
      <c r="Q9" s="60">
        <v>0.42073170731707316</v>
      </c>
      <c r="R9" s="60">
        <v>0.3678861788617886</v>
      </c>
      <c r="S9" s="60">
        <v>0.11602209944751381</v>
      </c>
      <c r="T9" s="64">
        <v>492</v>
      </c>
      <c r="U9" s="64">
        <v>0</v>
      </c>
      <c r="V9" s="64">
        <v>207</v>
      </c>
      <c r="W9" s="64">
        <v>181</v>
      </c>
      <c r="X9" s="64">
        <v>21</v>
      </c>
      <c r="Y9" s="64">
        <v>104</v>
      </c>
      <c r="Z9" s="17">
        <v>2114</v>
      </c>
      <c r="AA9" s="67">
        <v>3.607508532</v>
      </c>
      <c r="AB9" s="70">
        <v>0.352941</v>
      </c>
      <c r="AC9" s="70">
        <v>0.3185646367053319</v>
      </c>
      <c r="AD9" s="70">
        <v>-0.03437636329466809</v>
      </c>
      <c r="AE9" s="67">
        <v>164.05236589572863</v>
      </c>
      <c r="AF9" s="67">
        <v>-16.947634104271373</v>
      </c>
      <c r="AG9" s="70">
        <v>0.3370577281191806</v>
      </c>
      <c r="AH9" s="70">
        <v>0.3835616438356164</v>
      </c>
      <c r="AI9" s="70">
        <v>0.43947858472998136</v>
      </c>
      <c r="AJ9" s="70">
        <v>0.8230402285655978</v>
      </c>
      <c r="AK9" s="70">
        <v>0.30549788807398254</v>
      </c>
      <c r="AL9" s="70">
        <v>0.35454172242419285</v>
      </c>
      <c r="AM9" s="70">
        <v>0.4079187446847833</v>
      </c>
      <c r="AN9" s="70">
        <v>0.7624604671089761</v>
      </c>
      <c r="AO9" s="70">
        <v>-0.03155984004519807</v>
      </c>
      <c r="AP9" s="70">
        <v>-0.029019921411423566</v>
      </c>
      <c r="AQ9" s="69"/>
    </row>
    <row r="10" spans="1:42" ht="12.75">
      <c r="A10" s="17" t="s">
        <v>372</v>
      </c>
      <c r="B10" s="17" t="s">
        <v>338</v>
      </c>
      <c r="C10" s="17" t="s">
        <v>543</v>
      </c>
      <c r="D10" s="57">
        <v>689</v>
      </c>
      <c r="E10" s="57">
        <v>602</v>
      </c>
      <c r="F10" s="57">
        <v>195</v>
      </c>
      <c r="G10" s="57">
        <v>119</v>
      </c>
      <c r="H10" s="57">
        <v>33</v>
      </c>
      <c r="I10" s="57">
        <v>4</v>
      </c>
      <c r="J10" s="57">
        <v>39</v>
      </c>
      <c r="K10" s="57">
        <v>74</v>
      </c>
      <c r="L10" s="57">
        <v>159</v>
      </c>
      <c r="M10" s="57">
        <v>7</v>
      </c>
      <c r="N10" s="57">
        <v>40</v>
      </c>
      <c r="O10" s="60">
        <v>0.110429</v>
      </c>
      <c r="P10" s="60">
        <v>0.23162583518930957</v>
      </c>
      <c r="Q10" s="60">
        <v>0.36302895322939865</v>
      </c>
      <c r="R10" s="60">
        <v>0.4053452115812918</v>
      </c>
      <c r="S10" s="60">
        <v>0.02197802197802198</v>
      </c>
      <c r="T10" s="64">
        <v>449</v>
      </c>
      <c r="U10" s="64">
        <v>6</v>
      </c>
      <c r="V10" s="64">
        <v>163</v>
      </c>
      <c r="W10" s="64">
        <v>182</v>
      </c>
      <c r="X10" s="64">
        <v>4</v>
      </c>
      <c r="Y10" s="64">
        <v>104</v>
      </c>
      <c r="Z10" s="17">
        <v>2704</v>
      </c>
      <c r="AA10" s="67">
        <v>3.924528302</v>
      </c>
      <c r="AB10" s="70">
        <v>0.379562</v>
      </c>
      <c r="AC10" s="70">
        <v>0.3452251134348861</v>
      </c>
      <c r="AD10" s="70">
        <v>-0.03433688656511391</v>
      </c>
      <c r="AE10" s="67">
        <v>180.8875216217382</v>
      </c>
      <c r="AF10" s="67">
        <v>-14.112478378261812</v>
      </c>
      <c r="AG10" s="70">
        <v>0.3239202657807309</v>
      </c>
      <c r="AH10" s="70">
        <v>0.3991291727140784</v>
      </c>
      <c r="AI10" s="70">
        <v>0.5780730897009967</v>
      </c>
      <c r="AJ10" s="70">
        <v>0.9772022624150751</v>
      </c>
      <c r="AK10" s="70">
        <v>0.3004776106673392</v>
      </c>
      <c r="AL10" s="70">
        <v>0.37864662064112947</v>
      </c>
      <c r="AM10" s="70">
        <v>0.554630434587605</v>
      </c>
      <c r="AN10" s="70">
        <v>0.9332770552287344</v>
      </c>
      <c r="AO10" s="70">
        <v>-0.02344265511339172</v>
      </c>
      <c r="AP10" s="70">
        <v>-0.020482552072948912</v>
      </c>
    </row>
    <row r="11" spans="1:42" ht="12.75">
      <c r="A11" s="17" t="s">
        <v>421</v>
      </c>
      <c r="B11" s="17" t="s">
        <v>345</v>
      </c>
      <c r="C11" s="17" t="s">
        <v>279</v>
      </c>
      <c r="D11" s="57">
        <v>423</v>
      </c>
      <c r="E11" s="57">
        <v>391</v>
      </c>
      <c r="F11" s="57">
        <v>125</v>
      </c>
      <c r="G11" s="57">
        <v>89</v>
      </c>
      <c r="H11" s="57">
        <v>28</v>
      </c>
      <c r="I11" s="57">
        <v>2</v>
      </c>
      <c r="J11" s="57">
        <v>6</v>
      </c>
      <c r="K11" s="57">
        <v>24</v>
      </c>
      <c r="L11" s="57">
        <v>42</v>
      </c>
      <c r="M11" s="57">
        <v>2</v>
      </c>
      <c r="N11" s="57">
        <v>5</v>
      </c>
      <c r="O11" s="60">
        <v>0.0666667</v>
      </c>
      <c r="P11" s="60">
        <v>0.21937321937321938</v>
      </c>
      <c r="Q11" s="60">
        <v>0.4700854700854701</v>
      </c>
      <c r="R11" s="60">
        <v>0.31054131054131057</v>
      </c>
      <c r="S11" s="60">
        <v>0.09174311926605505</v>
      </c>
      <c r="T11" s="64">
        <v>351</v>
      </c>
      <c r="U11" s="64">
        <v>3</v>
      </c>
      <c r="V11" s="64">
        <v>165</v>
      </c>
      <c r="W11" s="64">
        <v>109</v>
      </c>
      <c r="X11" s="64">
        <v>10</v>
      </c>
      <c r="Y11" s="64">
        <v>77</v>
      </c>
      <c r="Z11" s="17">
        <v>1571</v>
      </c>
      <c r="AA11" s="67">
        <v>3.713947991</v>
      </c>
      <c r="AB11" s="70">
        <v>0.344928</v>
      </c>
      <c r="AC11" s="70">
        <v>0.3109764776336395</v>
      </c>
      <c r="AD11" s="70">
        <v>-0.03395152236636051</v>
      </c>
      <c r="AE11" s="67">
        <v>113.28688478360563</v>
      </c>
      <c r="AF11" s="67">
        <v>-11.713115216394371</v>
      </c>
      <c r="AG11" s="70">
        <v>0.319693094629156</v>
      </c>
      <c r="AH11" s="70">
        <v>0.3619047619047619</v>
      </c>
      <c r="AI11" s="70">
        <v>0.44501278772378516</v>
      </c>
      <c r="AJ11" s="70">
        <v>0.806917549628547</v>
      </c>
      <c r="AK11" s="70">
        <v>0.2897362782189402</v>
      </c>
      <c r="AL11" s="70">
        <v>0.33401639234191816</v>
      </c>
      <c r="AM11" s="70">
        <v>0.41505597131356936</v>
      </c>
      <c r="AN11" s="70">
        <v>0.7490723636554875</v>
      </c>
      <c r="AO11" s="70">
        <v>-0.029956816410215803</v>
      </c>
      <c r="AP11" s="70">
        <v>-0.02788836956284374</v>
      </c>
    </row>
    <row r="12" spans="1:42" ht="12.75">
      <c r="A12" s="17" t="s">
        <v>2</v>
      </c>
      <c r="B12" s="17" t="s">
        <v>3</v>
      </c>
      <c r="C12" s="17" t="s">
        <v>566</v>
      </c>
      <c r="D12" s="57">
        <v>595</v>
      </c>
      <c r="E12" s="57">
        <v>540</v>
      </c>
      <c r="F12" s="57">
        <v>178</v>
      </c>
      <c r="G12" s="57">
        <v>126</v>
      </c>
      <c r="H12" s="57">
        <v>40</v>
      </c>
      <c r="I12" s="57">
        <v>0</v>
      </c>
      <c r="J12" s="57">
        <v>12</v>
      </c>
      <c r="K12" s="57">
        <v>46</v>
      </c>
      <c r="L12" s="57">
        <v>51</v>
      </c>
      <c r="M12" s="57">
        <v>7</v>
      </c>
      <c r="N12" s="57">
        <v>1</v>
      </c>
      <c r="O12" s="60">
        <v>0.0424528</v>
      </c>
      <c r="P12" s="60">
        <v>0.24193548387096775</v>
      </c>
      <c r="Q12" s="60">
        <v>0.4274193548387097</v>
      </c>
      <c r="R12" s="60">
        <v>0.33064516129032256</v>
      </c>
      <c r="S12" s="60">
        <v>0.1402439024390244</v>
      </c>
      <c r="T12" s="64">
        <v>496</v>
      </c>
      <c r="U12" s="64">
        <v>2</v>
      </c>
      <c r="V12" s="64">
        <v>212</v>
      </c>
      <c r="W12" s="64">
        <v>164</v>
      </c>
      <c r="X12" s="64">
        <v>23</v>
      </c>
      <c r="Y12" s="64">
        <v>120</v>
      </c>
      <c r="Z12" s="17">
        <v>2279</v>
      </c>
      <c r="AA12" s="67">
        <v>3.830252101</v>
      </c>
      <c r="AB12" s="70">
        <v>0.342975</v>
      </c>
      <c r="AC12" s="70">
        <v>0.30920679872283996</v>
      </c>
      <c r="AD12" s="70">
        <v>-0.033768201277160015</v>
      </c>
      <c r="AE12" s="67">
        <v>161.65609058185453</v>
      </c>
      <c r="AF12" s="67">
        <v>-16.343909418145472</v>
      </c>
      <c r="AG12" s="70">
        <v>0.3296296296296296</v>
      </c>
      <c r="AH12" s="70">
        <v>0.3798319327731092</v>
      </c>
      <c r="AI12" s="70">
        <v>0.4759259259259259</v>
      </c>
      <c r="AJ12" s="70">
        <v>0.8557578586990351</v>
      </c>
      <c r="AK12" s="70">
        <v>0.299363130707138</v>
      </c>
      <c r="AL12" s="70">
        <v>0.352363177448495</v>
      </c>
      <c r="AM12" s="70">
        <v>0.4456594270034343</v>
      </c>
      <c r="AN12" s="70">
        <v>0.7980226044519293</v>
      </c>
      <c r="AO12" s="70">
        <v>-0.030266498922491614</v>
      </c>
      <c r="AP12" s="70">
        <v>-0.027468755324614236</v>
      </c>
    </row>
    <row r="13" spans="1:42" ht="12.75">
      <c r="A13" s="17" t="s">
        <v>329</v>
      </c>
      <c r="B13" s="17" t="s">
        <v>330</v>
      </c>
      <c r="C13" s="17" t="s">
        <v>282</v>
      </c>
      <c r="D13" s="57">
        <v>429</v>
      </c>
      <c r="E13" s="57">
        <v>378</v>
      </c>
      <c r="F13" s="57">
        <v>115</v>
      </c>
      <c r="G13" s="57">
        <v>85</v>
      </c>
      <c r="H13" s="57">
        <v>20</v>
      </c>
      <c r="I13" s="57">
        <v>6</v>
      </c>
      <c r="J13" s="57">
        <v>4</v>
      </c>
      <c r="K13" s="57">
        <v>19</v>
      </c>
      <c r="L13" s="57">
        <v>70</v>
      </c>
      <c r="M13" s="57">
        <v>3</v>
      </c>
      <c r="N13" s="57">
        <v>13</v>
      </c>
      <c r="O13" s="60">
        <v>0.037594</v>
      </c>
      <c r="P13" s="60">
        <v>0.25675675675675674</v>
      </c>
      <c r="Q13" s="60">
        <v>0.44932432432432434</v>
      </c>
      <c r="R13" s="60">
        <v>0.2939189189189189</v>
      </c>
      <c r="S13" s="60">
        <v>0.08045977011494253</v>
      </c>
      <c r="T13" s="64">
        <v>296</v>
      </c>
      <c r="U13" s="64">
        <v>14</v>
      </c>
      <c r="V13" s="64">
        <v>133</v>
      </c>
      <c r="W13" s="64">
        <v>87</v>
      </c>
      <c r="X13" s="64">
        <v>7</v>
      </c>
      <c r="Y13" s="64">
        <v>76</v>
      </c>
      <c r="Z13" s="17">
        <v>1577</v>
      </c>
      <c r="AA13" s="67">
        <v>3.675990676</v>
      </c>
      <c r="AB13" s="70">
        <v>0.361564</v>
      </c>
      <c r="AC13" s="70">
        <v>0.32925653484098566</v>
      </c>
      <c r="AD13" s="70">
        <v>-0.03230746515901434</v>
      </c>
      <c r="AE13" s="67">
        <v>105.0817561961826</v>
      </c>
      <c r="AF13" s="67">
        <v>-9.918243803817404</v>
      </c>
      <c r="AG13" s="70">
        <v>0.30423280423280424</v>
      </c>
      <c r="AH13" s="70">
        <v>0.357487922705314</v>
      </c>
      <c r="AI13" s="70">
        <v>0.3968253968253968</v>
      </c>
      <c r="AJ13" s="70">
        <v>0.7543133195307108</v>
      </c>
      <c r="AK13" s="70">
        <v>0.2779940640110651</v>
      </c>
      <c r="AL13" s="70">
        <v>0.3335308120680739</v>
      </c>
      <c r="AM13" s="70">
        <v>0.37058665660365764</v>
      </c>
      <c r="AN13" s="70">
        <v>0.7041174686717315</v>
      </c>
      <c r="AO13" s="70">
        <v>-0.026238740221739165</v>
      </c>
      <c r="AP13" s="70">
        <v>-0.023957110637240098</v>
      </c>
    </row>
    <row r="14" spans="1:42" ht="12.75">
      <c r="A14" s="17" t="s">
        <v>473</v>
      </c>
      <c r="B14" s="17" t="s">
        <v>474</v>
      </c>
      <c r="C14" s="17" t="s">
        <v>539</v>
      </c>
      <c r="D14" s="57">
        <v>437</v>
      </c>
      <c r="E14" s="57">
        <v>406</v>
      </c>
      <c r="F14" s="57">
        <v>123</v>
      </c>
      <c r="G14" s="57">
        <v>87</v>
      </c>
      <c r="H14" s="57">
        <v>26</v>
      </c>
      <c r="I14" s="57">
        <v>8</v>
      </c>
      <c r="J14" s="57">
        <v>2</v>
      </c>
      <c r="K14" s="57">
        <v>21</v>
      </c>
      <c r="L14" s="57">
        <v>62</v>
      </c>
      <c r="M14" s="57">
        <v>4</v>
      </c>
      <c r="N14" s="57">
        <v>22</v>
      </c>
      <c r="O14" s="60">
        <v>0.0656934</v>
      </c>
      <c r="P14" s="60">
        <v>0.23255813953488372</v>
      </c>
      <c r="Q14" s="60">
        <v>0.39825581395348836</v>
      </c>
      <c r="R14" s="60">
        <v>0.3691860465116279</v>
      </c>
      <c r="S14" s="60">
        <v>0.06299212598425197</v>
      </c>
      <c r="T14" s="64">
        <v>344</v>
      </c>
      <c r="U14" s="64">
        <v>4</v>
      </c>
      <c r="V14" s="64">
        <v>137</v>
      </c>
      <c r="W14" s="64">
        <v>127</v>
      </c>
      <c r="X14" s="64">
        <v>8</v>
      </c>
      <c r="Y14" s="64">
        <v>80</v>
      </c>
      <c r="Z14" s="17">
        <v>1686</v>
      </c>
      <c r="AA14" s="67">
        <v>3.85812356979405</v>
      </c>
      <c r="AB14" s="70">
        <v>0.349711</v>
      </c>
      <c r="AC14" s="70">
        <v>0.3198180966407146</v>
      </c>
      <c r="AD14" s="70">
        <v>-0.029892903359285405</v>
      </c>
      <c r="AE14" s="67">
        <v>112.65706143768725</v>
      </c>
      <c r="AF14" s="67">
        <v>-10.342938562312753</v>
      </c>
      <c r="AG14" s="70">
        <v>0.30295566502463056</v>
      </c>
      <c r="AH14" s="70">
        <v>0.34022988505747126</v>
      </c>
      <c r="AI14" s="70">
        <v>0.3891625615763547</v>
      </c>
      <c r="AJ14" s="70">
        <v>0.729392446633826</v>
      </c>
      <c r="AK14" s="70">
        <v>0.27748044689085527</v>
      </c>
      <c r="AL14" s="70">
        <v>0.316453014799281</v>
      </c>
      <c r="AM14" s="70">
        <v>0.3636873434425794</v>
      </c>
      <c r="AN14" s="70">
        <v>0.6801403582418604</v>
      </c>
      <c r="AO14" s="70">
        <v>-0.02547521813377529</v>
      </c>
      <c r="AP14" s="70">
        <v>-0.023776870258190252</v>
      </c>
    </row>
    <row r="15" spans="1:42" ht="12.75">
      <c r="A15" s="17" t="s">
        <v>362</v>
      </c>
      <c r="B15" s="17" t="s">
        <v>62</v>
      </c>
      <c r="C15" s="17" t="s">
        <v>562</v>
      </c>
      <c r="D15" s="57">
        <v>689</v>
      </c>
      <c r="E15" s="57">
        <v>631</v>
      </c>
      <c r="F15" s="57">
        <v>213</v>
      </c>
      <c r="G15" s="57">
        <v>155</v>
      </c>
      <c r="H15" s="57">
        <v>41</v>
      </c>
      <c r="I15" s="57">
        <v>6</v>
      </c>
      <c r="J15" s="57">
        <v>11</v>
      </c>
      <c r="K15" s="57">
        <v>47</v>
      </c>
      <c r="L15" s="57">
        <v>78</v>
      </c>
      <c r="M15" s="57">
        <v>9</v>
      </c>
      <c r="N15" s="57">
        <v>6</v>
      </c>
      <c r="O15" s="60">
        <v>0.0902256</v>
      </c>
      <c r="P15" s="60">
        <v>0.2615658362989324</v>
      </c>
      <c r="Q15" s="60">
        <v>0.47330960854092524</v>
      </c>
      <c r="R15" s="60">
        <v>0.26512455516014233</v>
      </c>
      <c r="S15" s="60">
        <v>0.013422818791946308</v>
      </c>
      <c r="T15" s="64">
        <v>562</v>
      </c>
      <c r="U15" s="64">
        <v>2</v>
      </c>
      <c r="V15" s="64">
        <v>266</v>
      </c>
      <c r="W15" s="64">
        <v>149</v>
      </c>
      <c r="X15" s="64">
        <v>2</v>
      </c>
      <c r="Y15" s="64">
        <v>147</v>
      </c>
      <c r="Z15" s="17">
        <v>2492</v>
      </c>
      <c r="AA15" s="67">
        <v>3.616835994</v>
      </c>
      <c r="AB15" s="70">
        <v>0.366606</v>
      </c>
      <c r="AC15" s="70">
        <v>0.33693410737834006</v>
      </c>
      <c r="AD15" s="70">
        <v>-0.029671892621659923</v>
      </c>
      <c r="AE15" s="67">
        <v>196.65069316546538</v>
      </c>
      <c r="AF15" s="67">
        <v>-16.349306834534616</v>
      </c>
      <c r="AG15" s="70">
        <v>0.3375594294770206</v>
      </c>
      <c r="AH15" s="70">
        <v>0.3802612481857765</v>
      </c>
      <c r="AI15" s="70">
        <v>0.4595879556259905</v>
      </c>
      <c r="AJ15" s="70">
        <v>0.839849203811767</v>
      </c>
      <c r="AK15" s="70">
        <v>0.3116492760150006</v>
      </c>
      <c r="AL15" s="70">
        <v>0.3565322106900804</v>
      </c>
      <c r="AM15" s="70">
        <v>0.43367780216397045</v>
      </c>
      <c r="AN15" s="70">
        <v>0.7902100128540508</v>
      </c>
      <c r="AO15" s="70">
        <v>-0.025910153462020025</v>
      </c>
      <c r="AP15" s="70">
        <v>-0.023729037495696104</v>
      </c>
    </row>
    <row r="16" spans="1:42" ht="12.75">
      <c r="A16" s="17" t="s">
        <v>424</v>
      </c>
      <c r="B16" s="17" t="s">
        <v>425</v>
      </c>
      <c r="C16" s="17" t="s">
        <v>279</v>
      </c>
      <c r="D16" s="57">
        <v>347</v>
      </c>
      <c r="E16" s="57">
        <v>301</v>
      </c>
      <c r="F16" s="57">
        <v>88</v>
      </c>
      <c r="G16" s="57">
        <v>54</v>
      </c>
      <c r="H16" s="57">
        <v>21</v>
      </c>
      <c r="I16" s="57">
        <v>3</v>
      </c>
      <c r="J16" s="57">
        <v>10</v>
      </c>
      <c r="K16" s="57">
        <v>33</v>
      </c>
      <c r="L16" s="57">
        <v>57</v>
      </c>
      <c r="M16" s="57">
        <v>5</v>
      </c>
      <c r="N16" s="57">
        <v>1</v>
      </c>
      <c r="O16" s="60">
        <v>0.0705882</v>
      </c>
      <c r="P16" s="60">
        <v>0.2248995983935743</v>
      </c>
      <c r="Q16" s="60">
        <v>0.3413654618473896</v>
      </c>
      <c r="R16" s="60">
        <v>0.43373493975903615</v>
      </c>
      <c r="S16" s="60">
        <v>0.08333333333333333</v>
      </c>
      <c r="T16" s="64">
        <v>249</v>
      </c>
      <c r="U16" s="64">
        <v>7</v>
      </c>
      <c r="V16" s="64">
        <v>85</v>
      </c>
      <c r="W16" s="64">
        <v>108</v>
      </c>
      <c r="X16" s="64">
        <v>9</v>
      </c>
      <c r="Y16" s="64">
        <v>56</v>
      </c>
      <c r="Z16" s="17">
        <v>1359</v>
      </c>
      <c r="AA16" s="67">
        <v>3.916426513</v>
      </c>
      <c r="AB16" s="70">
        <v>0.32636</v>
      </c>
      <c r="AC16" s="70">
        <v>0.2972529862992731</v>
      </c>
      <c r="AD16" s="70">
        <v>-0.02910701370072688</v>
      </c>
      <c r="AE16" s="67">
        <v>81.04346372552627</v>
      </c>
      <c r="AF16" s="67">
        <v>-6.956536274473734</v>
      </c>
      <c r="AG16" s="70">
        <v>0.292358803986711</v>
      </c>
      <c r="AH16" s="70">
        <v>0.3699421965317919</v>
      </c>
      <c r="AI16" s="70">
        <v>0.4717607973421927</v>
      </c>
      <c r="AJ16" s="70">
        <v>0.8417029938739846</v>
      </c>
      <c r="AK16" s="70">
        <v>0.26924738779244606</v>
      </c>
      <c r="AL16" s="70">
        <v>0.3498366003627927</v>
      </c>
      <c r="AM16" s="70">
        <v>0.44864938114792774</v>
      </c>
      <c r="AN16" s="70">
        <v>0.7984859815107204</v>
      </c>
      <c r="AO16" s="70">
        <v>-0.023111416194264933</v>
      </c>
      <c r="AP16" s="70">
        <v>-0.020105596168999207</v>
      </c>
    </row>
    <row r="17" spans="1:42" ht="12.75">
      <c r="A17" s="17" t="s">
        <v>270</v>
      </c>
      <c r="B17" s="17" t="s">
        <v>306</v>
      </c>
      <c r="C17" s="17" t="s">
        <v>280</v>
      </c>
      <c r="D17" s="57">
        <v>690</v>
      </c>
      <c r="E17" s="57">
        <v>611</v>
      </c>
      <c r="F17" s="57">
        <v>185</v>
      </c>
      <c r="G17" s="57">
        <v>113</v>
      </c>
      <c r="H17" s="57">
        <v>45</v>
      </c>
      <c r="I17" s="57">
        <v>4</v>
      </c>
      <c r="J17" s="57">
        <v>23</v>
      </c>
      <c r="K17" s="57">
        <v>67</v>
      </c>
      <c r="L17" s="57">
        <v>139</v>
      </c>
      <c r="M17" s="57">
        <v>3</v>
      </c>
      <c r="N17" s="57">
        <v>17</v>
      </c>
      <c r="O17" s="60">
        <v>0.0481283</v>
      </c>
      <c r="P17" s="60">
        <v>0.21987315010570824</v>
      </c>
      <c r="Q17" s="60">
        <v>0.3953488372093023</v>
      </c>
      <c r="R17" s="60">
        <v>0.38477801268498946</v>
      </c>
      <c r="S17" s="60">
        <v>0.04395604395604396</v>
      </c>
      <c r="T17" s="64">
        <v>473</v>
      </c>
      <c r="U17" s="64">
        <v>7</v>
      </c>
      <c r="V17" s="64">
        <v>187</v>
      </c>
      <c r="W17" s="64">
        <v>182</v>
      </c>
      <c r="X17" s="64">
        <v>8</v>
      </c>
      <c r="Y17" s="64">
        <v>104</v>
      </c>
      <c r="Z17" s="17">
        <v>2765</v>
      </c>
      <c r="AA17" s="67">
        <v>4.007246377</v>
      </c>
      <c r="AB17" s="70">
        <v>0.358407</v>
      </c>
      <c r="AC17" s="70">
        <v>0.33122002606261947</v>
      </c>
      <c r="AD17" s="70">
        <v>-0.02718697393738051</v>
      </c>
      <c r="AE17" s="67">
        <v>172.711451780304</v>
      </c>
      <c r="AF17" s="67">
        <v>-12.288548219695997</v>
      </c>
      <c r="AG17" s="70">
        <v>0.3027823240589198</v>
      </c>
      <c r="AH17" s="70">
        <v>0.376453488372093</v>
      </c>
      <c r="AI17" s="70">
        <v>0.49427168576104746</v>
      </c>
      <c r="AJ17" s="70">
        <v>0.8707251741331405</v>
      </c>
      <c r="AK17" s="70">
        <v>0.2826701338466514</v>
      </c>
      <c r="AL17" s="70">
        <v>0.3585922264248605</v>
      </c>
      <c r="AM17" s="70">
        <v>0.47415949554877906</v>
      </c>
      <c r="AN17" s="70">
        <v>0.8327517219736396</v>
      </c>
      <c r="AO17" s="70">
        <v>-0.0201121902122684</v>
      </c>
      <c r="AP17" s="70">
        <v>-0.017861261947232532</v>
      </c>
    </row>
    <row r="18" spans="1:43" s="8" customFormat="1" ht="12.75">
      <c r="A18" s="17" t="s">
        <v>4</v>
      </c>
      <c r="B18" s="17" t="s">
        <v>5</v>
      </c>
      <c r="C18" s="17" t="s">
        <v>566</v>
      </c>
      <c r="D18" s="57">
        <v>576</v>
      </c>
      <c r="E18" s="57">
        <v>525</v>
      </c>
      <c r="F18" s="57">
        <v>157</v>
      </c>
      <c r="G18" s="57">
        <v>108</v>
      </c>
      <c r="H18" s="57">
        <v>25</v>
      </c>
      <c r="I18" s="57">
        <v>3</v>
      </c>
      <c r="J18" s="57">
        <v>21</v>
      </c>
      <c r="K18" s="57">
        <v>40</v>
      </c>
      <c r="L18" s="57">
        <v>95</v>
      </c>
      <c r="M18" s="57">
        <v>9</v>
      </c>
      <c r="N18" s="57">
        <v>0</v>
      </c>
      <c r="O18" s="60">
        <v>0.044586</v>
      </c>
      <c r="P18" s="60">
        <v>0.20045558086560364</v>
      </c>
      <c r="Q18" s="60">
        <v>0.357630979498861</v>
      </c>
      <c r="R18" s="60">
        <v>0.4419134396355353</v>
      </c>
      <c r="S18" s="60">
        <v>0.1134020618556701</v>
      </c>
      <c r="T18" s="64">
        <v>439</v>
      </c>
      <c r="U18" s="64">
        <v>2</v>
      </c>
      <c r="V18" s="64">
        <v>157</v>
      </c>
      <c r="W18" s="64">
        <v>194</v>
      </c>
      <c r="X18" s="64">
        <v>22</v>
      </c>
      <c r="Y18" s="64">
        <v>88</v>
      </c>
      <c r="Z18" s="17">
        <v>2202</v>
      </c>
      <c r="AA18" s="67">
        <v>3.822916667</v>
      </c>
      <c r="AB18" s="70">
        <v>0.325359</v>
      </c>
      <c r="AC18" s="70">
        <v>0.3000650205986577</v>
      </c>
      <c r="AD18" s="70">
        <v>-0.025293979401342315</v>
      </c>
      <c r="AE18" s="67">
        <v>146.4271786102389</v>
      </c>
      <c r="AF18" s="67">
        <v>-10.572821389761089</v>
      </c>
      <c r="AG18" s="70">
        <v>0.29904761904761906</v>
      </c>
      <c r="AH18" s="70">
        <v>0.3454861111111111</v>
      </c>
      <c r="AI18" s="70">
        <v>0.4723809523809524</v>
      </c>
      <c r="AJ18" s="70">
        <v>0.8178670634920635</v>
      </c>
      <c r="AK18" s="70">
        <v>0.2789089116385503</v>
      </c>
      <c r="AL18" s="70">
        <v>0.3271305184205537</v>
      </c>
      <c r="AM18" s="70">
        <v>0.45224224497188364</v>
      </c>
      <c r="AN18" s="70">
        <v>0.7793727633924373</v>
      </c>
      <c r="AO18" s="70">
        <v>-0.020138707409068757</v>
      </c>
      <c r="AP18" s="70">
        <v>-0.01835559269055742</v>
      </c>
      <c r="AQ18" s="69"/>
    </row>
    <row r="19" spans="1:42" ht="12.75">
      <c r="A19" s="17" t="s">
        <v>77</v>
      </c>
      <c r="B19" s="17" t="s">
        <v>78</v>
      </c>
      <c r="C19" s="17" t="s">
        <v>508</v>
      </c>
      <c r="D19" s="57">
        <v>376</v>
      </c>
      <c r="E19" s="57">
        <v>333</v>
      </c>
      <c r="F19" s="57">
        <v>91</v>
      </c>
      <c r="G19" s="57">
        <v>62</v>
      </c>
      <c r="H19" s="57">
        <v>16</v>
      </c>
      <c r="I19" s="57">
        <v>7</v>
      </c>
      <c r="J19" s="57">
        <v>6</v>
      </c>
      <c r="K19" s="57">
        <v>40</v>
      </c>
      <c r="L19" s="57">
        <v>79</v>
      </c>
      <c r="M19" s="57">
        <v>3</v>
      </c>
      <c r="N19" s="57">
        <v>6</v>
      </c>
      <c r="O19" s="60">
        <v>0.0980392</v>
      </c>
      <c r="P19" s="60">
        <v>0.22265625</v>
      </c>
      <c r="Q19" s="60">
        <v>0.3984375</v>
      </c>
      <c r="R19" s="60">
        <v>0.37890625</v>
      </c>
      <c r="S19" s="60">
        <v>0.12371134020618557</v>
      </c>
      <c r="T19" s="64">
        <v>256</v>
      </c>
      <c r="U19" s="64">
        <v>0</v>
      </c>
      <c r="V19" s="64">
        <v>102</v>
      </c>
      <c r="W19" s="64">
        <v>97</v>
      </c>
      <c r="X19" s="64">
        <v>12</v>
      </c>
      <c r="Y19" s="64">
        <v>57</v>
      </c>
      <c r="Z19" s="17">
        <v>1575</v>
      </c>
      <c r="AA19" s="67">
        <v>4.188829787</v>
      </c>
      <c r="AB19" s="70">
        <v>0.338645</v>
      </c>
      <c r="AC19" s="70">
        <v>0.31576169591555625</v>
      </c>
      <c r="AD19" s="70">
        <v>-0.022883304084443723</v>
      </c>
      <c r="AE19" s="67">
        <v>85.25618567480461</v>
      </c>
      <c r="AF19" s="67">
        <v>-5.7438143251953875</v>
      </c>
      <c r="AG19" s="70">
        <v>0.2732732732732733</v>
      </c>
      <c r="AH19" s="70">
        <v>0.3484042553191489</v>
      </c>
      <c r="AI19" s="70">
        <v>0.3843843843843844</v>
      </c>
      <c r="AJ19" s="70">
        <v>0.7327886397035333</v>
      </c>
      <c r="AK19" s="70">
        <v>0.2560245816060199</v>
      </c>
      <c r="AL19" s="70">
        <v>0.3331281533904378</v>
      </c>
      <c r="AM19" s="70">
        <v>0.367135692717131</v>
      </c>
      <c r="AN19" s="70">
        <v>0.7002638461075688</v>
      </c>
      <c r="AO19" s="70">
        <v>-0.017248691667253402</v>
      </c>
      <c r="AP19" s="70">
        <v>-0.01527610192871115</v>
      </c>
    </row>
    <row r="20" spans="1:42" ht="12.75">
      <c r="A20" s="17" t="s">
        <v>375</v>
      </c>
      <c r="B20" s="17" t="s">
        <v>376</v>
      </c>
      <c r="C20" s="17" t="s">
        <v>543</v>
      </c>
      <c r="D20" s="57">
        <v>551</v>
      </c>
      <c r="E20" s="57">
        <v>487</v>
      </c>
      <c r="F20" s="57">
        <v>142</v>
      </c>
      <c r="G20" s="57">
        <v>101</v>
      </c>
      <c r="H20" s="57">
        <v>30</v>
      </c>
      <c r="I20" s="57">
        <v>0</v>
      </c>
      <c r="J20" s="57">
        <v>11</v>
      </c>
      <c r="K20" s="57">
        <v>58</v>
      </c>
      <c r="L20" s="57">
        <v>103</v>
      </c>
      <c r="M20" s="57">
        <v>3</v>
      </c>
      <c r="N20" s="57">
        <v>0</v>
      </c>
      <c r="O20" s="60">
        <v>0.0887574</v>
      </c>
      <c r="P20" s="60">
        <v>0.2532299741602067</v>
      </c>
      <c r="Q20" s="60">
        <v>0.43669250645994834</v>
      </c>
      <c r="R20" s="60">
        <v>0.31007751937984496</v>
      </c>
      <c r="S20" s="60">
        <v>0.058333333333333334</v>
      </c>
      <c r="T20" s="64">
        <v>387</v>
      </c>
      <c r="U20" s="64">
        <v>3</v>
      </c>
      <c r="V20" s="64">
        <v>169</v>
      </c>
      <c r="W20" s="64">
        <v>120</v>
      </c>
      <c r="X20" s="64">
        <v>7</v>
      </c>
      <c r="Y20" s="64">
        <v>98</v>
      </c>
      <c r="Z20" s="17">
        <v>2093</v>
      </c>
      <c r="AA20" s="67">
        <v>3.798548094</v>
      </c>
      <c r="AB20" s="70">
        <v>0.348404</v>
      </c>
      <c r="AC20" s="70">
        <v>0.3258361656323029</v>
      </c>
      <c r="AD20" s="70">
        <v>-0.022567834367697104</v>
      </c>
      <c r="AE20" s="67">
        <v>133.5143982777459</v>
      </c>
      <c r="AF20" s="67">
        <v>-8.485601722254103</v>
      </c>
      <c r="AG20" s="70">
        <v>0.2915811088295688</v>
      </c>
      <c r="AH20" s="70">
        <v>0.3684210526315789</v>
      </c>
      <c r="AI20" s="70">
        <v>0.4271047227926078</v>
      </c>
      <c r="AJ20" s="70">
        <v>0.7955257754241867</v>
      </c>
      <c r="AK20" s="70">
        <v>0.27415687531364663</v>
      </c>
      <c r="AL20" s="70">
        <v>0.3530206865294844</v>
      </c>
      <c r="AM20" s="70">
        <v>0.40968048927668566</v>
      </c>
      <c r="AN20" s="70">
        <v>0.76270117580617</v>
      </c>
      <c r="AO20" s="70">
        <v>-0.01742423351592215</v>
      </c>
      <c r="AP20" s="70">
        <v>-0.015400366102094554</v>
      </c>
    </row>
    <row r="21" spans="1:42" ht="12.75">
      <c r="A21" s="17" t="s">
        <v>517</v>
      </c>
      <c r="B21" s="17" t="s">
        <v>452</v>
      </c>
      <c r="C21" s="17" t="s">
        <v>516</v>
      </c>
      <c r="D21" s="57">
        <v>598</v>
      </c>
      <c r="E21" s="57">
        <v>520</v>
      </c>
      <c r="F21" s="57">
        <v>156</v>
      </c>
      <c r="G21" s="57">
        <v>89</v>
      </c>
      <c r="H21" s="57">
        <v>39</v>
      </c>
      <c r="I21" s="57">
        <v>6</v>
      </c>
      <c r="J21" s="57">
        <v>22</v>
      </c>
      <c r="K21" s="57">
        <v>71</v>
      </c>
      <c r="L21" s="57">
        <v>88</v>
      </c>
      <c r="M21" s="57">
        <v>4</v>
      </c>
      <c r="N21" s="57">
        <v>4</v>
      </c>
      <c r="O21" s="60">
        <v>0.08092485549132948</v>
      </c>
      <c r="P21" s="60">
        <v>0.21100917431192662</v>
      </c>
      <c r="Q21" s="60">
        <v>0.3967889908256881</v>
      </c>
      <c r="R21" s="60">
        <v>0.3922018348623853</v>
      </c>
      <c r="S21" s="60">
        <v>0.1286549707602339</v>
      </c>
      <c r="T21" s="64">
        <v>436</v>
      </c>
      <c r="U21" s="64">
        <v>3</v>
      </c>
      <c r="V21" s="64">
        <v>173</v>
      </c>
      <c r="W21" s="64">
        <v>171</v>
      </c>
      <c r="X21" s="64">
        <v>22</v>
      </c>
      <c r="Y21" s="64">
        <v>92</v>
      </c>
      <c r="Z21" s="17">
        <v>2241</v>
      </c>
      <c r="AA21" s="67">
        <v>3.7474916387959865</v>
      </c>
      <c r="AB21" s="70">
        <v>0.32367149758454106</v>
      </c>
      <c r="AC21" s="70">
        <v>0.3023805216532227</v>
      </c>
      <c r="AD21" s="70">
        <v>-0.021290975931318346</v>
      </c>
      <c r="AE21" s="67">
        <v>147.18678694975011</v>
      </c>
      <c r="AF21" s="67">
        <v>-8.813213050249885</v>
      </c>
      <c r="AG21" s="70">
        <v>0.3</v>
      </c>
      <c r="AH21" s="70">
        <v>0.38461538461538464</v>
      </c>
      <c r="AI21" s="70">
        <v>0.5076923076923077</v>
      </c>
      <c r="AJ21" s="70">
        <v>0.8923076923076922</v>
      </c>
      <c r="AK21" s="70">
        <v>0.2830515133649041</v>
      </c>
      <c r="AL21" s="70">
        <v>0.3698775701500838</v>
      </c>
      <c r="AM21" s="70">
        <v>0.49074382105721176</v>
      </c>
      <c r="AN21" s="70">
        <v>0.8606213912072955</v>
      </c>
      <c r="AO21" s="70">
        <v>-0.016948486635095905</v>
      </c>
      <c r="AP21" s="70">
        <v>-0.014737814465300814</v>
      </c>
    </row>
    <row r="22" spans="1:42" ht="12.75">
      <c r="A22" s="17" t="s">
        <v>197</v>
      </c>
      <c r="B22" s="17" t="s">
        <v>402</v>
      </c>
      <c r="C22" s="17" t="s">
        <v>562</v>
      </c>
      <c r="D22" s="57">
        <v>432</v>
      </c>
      <c r="E22" s="57">
        <v>369</v>
      </c>
      <c r="F22" s="57">
        <v>118</v>
      </c>
      <c r="G22" s="57">
        <v>63</v>
      </c>
      <c r="H22" s="57">
        <v>25</v>
      </c>
      <c r="I22" s="57">
        <v>0</v>
      </c>
      <c r="J22" s="57">
        <v>30</v>
      </c>
      <c r="K22" s="57">
        <v>58</v>
      </c>
      <c r="L22" s="57">
        <v>85</v>
      </c>
      <c r="M22" s="57">
        <v>2</v>
      </c>
      <c r="N22" s="57">
        <v>4</v>
      </c>
      <c r="O22" s="60">
        <v>0.0625</v>
      </c>
      <c r="P22" s="60">
        <v>0.1958041958041958</v>
      </c>
      <c r="Q22" s="60">
        <v>0.3916083916083916</v>
      </c>
      <c r="R22" s="60">
        <v>0.4125874125874126</v>
      </c>
      <c r="S22" s="60">
        <v>0.05084745762711865</v>
      </c>
      <c r="T22" s="64">
        <v>286</v>
      </c>
      <c r="U22" s="64">
        <v>3</v>
      </c>
      <c r="V22" s="64">
        <v>112</v>
      </c>
      <c r="W22" s="64">
        <v>118</v>
      </c>
      <c r="X22" s="64">
        <v>6</v>
      </c>
      <c r="Y22" s="64">
        <v>56</v>
      </c>
      <c r="Z22" s="17">
        <v>1889</v>
      </c>
      <c r="AA22" s="67">
        <v>4.372685185</v>
      </c>
      <c r="AB22" s="70">
        <v>0.34375</v>
      </c>
      <c r="AC22" s="70">
        <v>0.32296653740016357</v>
      </c>
      <c r="AD22" s="70">
        <v>-0.020783462599836433</v>
      </c>
      <c r="AE22" s="67">
        <v>112.67943357444187</v>
      </c>
      <c r="AF22" s="67">
        <v>-5.320566425558127</v>
      </c>
      <c r="AG22" s="70">
        <v>0.31978319783197834</v>
      </c>
      <c r="AH22" s="70">
        <v>0.41435185185185186</v>
      </c>
      <c r="AI22" s="70">
        <v>0.6395663956639567</v>
      </c>
      <c r="AJ22" s="70">
        <v>1.0539182475158086</v>
      </c>
      <c r="AK22" s="70">
        <v>0.30536431862992375</v>
      </c>
      <c r="AL22" s="70">
        <v>0.4020357258667636</v>
      </c>
      <c r="AM22" s="70">
        <v>0.625147516461902</v>
      </c>
      <c r="AN22" s="70">
        <v>1.0271832423286655</v>
      </c>
      <c r="AO22" s="70">
        <v>-0.01441887920205459</v>
      </c>
      <c r="AP22" s="70">
        <v>-0.012316125985088244</v>
      </c>
    </row>
    <row r="23" spans="1:42" ht="12.75">
      <c r="A23" s="17" t="s">
        <v>227</v>
      </c>
      <c r="B23" s="17" t="s">
        <v>228</v>
      </c>
      <c r="C23" s="17" t="s">
        <v>281</v>
      </c>
      <c r="D23" s="57">
        <v>719</v>
      </c>
      <c r="E23" s="57">
        <v>599</v>
      </c>
      <c r="F23" s="57">
        <v>185</v>
      </c>
      <c r="G23" s="57">
        <v>113</v>
      </c>
      <c r="H23" s="57">
        <v>40</v>
      </c>
      <c r="I23" s="57">
        <v>3</v>
      </c>
      <c r="J23" s="57">
        <v>29</v>
      </c>
      <c r="K23" s="57">
        <v>110</v>
      </c>
      <c r="L23" s="57">
        <v>129</v>
      </c>
      <c r="M23" s="57">
        <v>6</v>
      </c>
      <c r="N23" s="57">
        <v>8</v>
      </c>
      <c r="O23" s="60">
        <v>0.0483871</v>
      </c>
      <c r="P23" s="60">
        <v>0.27521008403361347</v>
      </c>
      <c r="Q23" s="60">
        <v>0.3907563025210084</v>
      </c>
      <c r="R23" s="60">
        <v>0.33403361344537813</v>
      </c>
      <c r="S23" s="60">
        <v>0.006289308176100629</v>
      </c>
      <c r="T23" s="64">
        <v>476</v>
      </c>
      <c r="U23" s="64">
        <v>4</v>
      </c>
      <c r="V23" s="64">
        <v>186</v>
      </c>
      <c r="W23" s="64">
        <v>159</v>
      </c>
      <c r="X23" s="64">
        <v>1</v>
      </c>
      <c r="Y23" s="64">
        <v>131</v>
      </c>
      <c r="Z23" s="17">
        <v>2888</v>
      </c>
      <c r="AA23" s="67">
        <v>4.016689847</v>
      </c>
      <c r="AB23" s="70">
        <v>0.348993</v>
      </c>
      <c r="AC23" s="70">
        <v>0.3289741654644773</v>
      </c>
      <c r="AD23" s="70">
        <v>-0.020018834535522723</v>
      </c>
      <c r="AE23" s="67">
        <v>176.05145196262134</v>
      </c>
      <c r="AF23" s="67">
        <v>-8.948548037378657</v>
      </c>
      <c r="AG23" s="70">
        <v>0.3088480801335559</v>
      </c>
      <c r="AH23" s="70">
        <v>0.41585535465924894</v>
      </c>
      <c r="AI23" s="70">
        <v>0.5258764607679466</v>
      </c>
      <c r="AJ23" s="70">
        <v>0.9417318154271955</v>
      </c>
      <c r="AK23" s="70">
        <v>0.29390893482908403</v>
      </c>
      <c r="AL23" s="70">
        <v>0.40340952985065553</v>
      </c>
      <c r="AM23" s="70">
        <v>0.5109373154634747</v>
      </c>
      <c r="AN23" s="70">
        <v>0.9143468453141301</v>
      </c>
      <c r="AO23" s="70">
        <v>-0.01493914530447188</v>
      </c>
      <c r="AP23" s="70">
        <v>-0.012445824808593409</v>
      </c>
    </row>
    <row r="24" spans="1:42" ht="12.75">
      <c r="A24" s="17" t="s">
        <v>9</v>
      </c>
      <c r="B24" s="17" t="s">
        <v>476</v>
      </c>
      <c r="C24" s="17" t="s">
        <v>566</v>
      </c>
      <c r="D24" s="57">
        <v>418</v>
      </c>
      <c r="E24" s="57">
        <v>387</v>
      </c>
      <c r="F24" s="57">
        <v>99</v>
      </c>
      <c r="G24" s="57">
        <v>61</v>
      </c>
      <c r="H24" s="57">
        <v>22</v>
      </c>
      <c r="I24" s="57">
        <v>2</v>
      </c>
      <c r="J24" s="58">
        <v>14</v>
      </c>
      <c r="K24" s="57">
        <v>21</v>
      </c>
      <c r="L24" s="57">
        <v>114</v>
      </c>
      <c r="M24" s="57">
        <v>3</v>
      </c>
      <c r="N24" s="58">
        <v>1</v>
      </c>
      <c r="O24" s="62">
        <v>0.0319149</v>
      </c>
      <c r="P24" s="62">
        <v>0.20588235294117646</v>
      </c>
      <c r="Q24" s="62">
        <v>0.34558823529411764</v>
      </c>
      <c r="R24" s="60">
        <v>0.4485294117647059</v>
      </c>
      <c r="S24" s="60">
        <v>0.13934426229508196</v>
      </c>
      <c r="T24" s="66">
        <v>272</v>
      </c>
      <c r="U24" s="64">
        <v>3</v>
      </c>
      <c r="V24" s="64">
        <v>94</v>
      </c>
      <c r="W24" s="64">
        <v>122</v>
      </c>
      <c r="X24" s="64">
        <v>17</v>
      </c>
      <c r="Y24" s="64">
        <v>56</v>
      </c>
      <c r="Z24" s="17">
        <v>1628</v>
      </c>
      <c r="AA24" s="67">
        <v>3.894736842</v>
      </c>
      <c r="AB24" s="70">
        <v>0.324427</v>
      </c>
      <c r="AC24" s="70">
        <v>0.30469680091848994</v>
      </c>
      <c r="AD24" s="70">
        <v>-0.01973019908151008</v>
      </c>
      <c r="AE24" s="67">
        <v>93.83056184064436</v>
      </c>
      <c r="AF24" s="67">
        <v>-5.169438159355636</v>
      </c>
      <c r="AG24" s="70">
        <v>0.2558139534883721</v>
      </c>
      <c r="AH24" s="70">
        <v>0.2971014492753623</v>
      </c>
      <c r="AI24" s="70">
        <v>0.4289405684754522</v>
      </c>
      <c r="AJ24" s="70">
        <v>0.7260420177508145</v>
      </c>
      <c r="AK24" s="70">
        <v>0.24245623214636786</v>
      </c>
      <c r="AL24" s="70">
        <v>0.28461488367305404</v>
      </c>
      <c r="AM24" s="70">
        <v>0.41558284713344795</v>
      </c>
      <c r="AN24" s="70">
        <v>0.7001977308065019</v>
      </c>
      <c r="AO24" s="70">
        <v>-0.013357721342004247</v>
      </c>
      <c r="AP24" s="70">
        <v>-0.012486565602308264</v>
      </c>
    </row>
    <row r="25" spans="1:42" ht="12.75">
      <c r="A25" s="17" t="s">
        <v>206</v>
      </c>
      <c r="B25" s="17" t="s">
        <v>321</v>
      </c>
      <c r="C25" s="17" t="s">
        <v>513</v>
      </c>
      <c r="D25" s="57">
        <v>563</v>
      </c>
      <c r="E25" s="57">
        <v>500</v>
      </c>
      <c r="F25" s="57">
        <v>153</v>
      </c>
      <c r="G25" s="57">
        <v>117</v>
      </c>
      <c r="H25" s="57">
        <v>24</v>
      </c>
      <c r="I25" s="57">
        <v>2</v>
      </c>
      <c r="J25" s="57">
        <v>10</v>
      </c>
      <c r="K25" s="57">
        <v>48</v>
      </c>
      <c r="L25" s="57">
        <v>66</v>
      </c>
      <c r="M25" s="57">
        <v>3</v>
      </c>
      <c r="N25" s="57">
        <v>2</v>
      </c>
      <c r="O25" s="60">
        <v>0.0696721</v>
      </c>
      <c r="P25" s="60">
        <v>0.18306636155606407</v>
      </c>
      <c r="Q25" s="60">
        <v>0.5583524027459954</v>
      </c>
      <c r="R25" s="60">
        <v>0.2585812356979405</v>
      </c>
      <c r="S25" s="60">
        <v>0.11504424778761062</v>
      </c>
      <c r="T25" s="64">
        <v>437</v>
      </c>
      <c r="U25" s="64">
        <v>12</v>
      </c>
      <c r="V25" s="64">
        <v>244</v>
      </c>
      <c r="W25" s="64">
        <v>113</v>
      </c>
      <c r="X25" s="64">
        <v>13</v>
      </c>
      <c r="Y25" s="64">
        <v>80</v>
      </c>
      <c r="Z25" s="17">
        <v>2168</v>
      </c>
      <c r="AA25" s="67">
        <v>3.85079929</v>
      </c>
      <c r="AB25" s="70">
        <v>0.334895</v>
      </c>
      <c r="AC25" s="70">
        <v>0.3180030713025545</v>
      </c>
      <c r="AD25" s="70">
        <v>-0.01689192869744549</v>
      </c>
      <c r="AE25" s="67">
        <v>145.78731144619078</v>
      </c>
      <c r="AF25" s="67">
        <v>-7.212688553809215</v>
      </c>
      <c r="AG25" s="70">
        <v>0.306</v>
      </c>
      <c r="AH25" s="70">
        <v>0.3783303730017762</v>
      </c>
      <c r="AI25" s="70">
        <v>0.42</v>
      </c>
      <c r="AJ25" s="70">
        <v>0.7983303730017761</v>
      </c>
      <c r="AK25" s="70">
        <v>0.29157462289238156</v>
      </c>
      <c r="AL25" s="70">
        <v>0.3655192032792021</v>
      </c>
      <c r="AM25" s="70">
        <v>0.40557462289238155</v>
      </c>
      <c r="AN25" s="70">
        <v>0.7710938261715836</v>
      </c>
      <c r="AO25" s="70">
        <v>-0.014425377107618431</v>
      </c>
      <c r="AP25" s="70">
        <v>-0.012811169722574067</v>
      </c>
    </row>
    <row r="26" spans="1:42" ht="12.75">
      <c r="A26" s="17" t="s">
        <v>432</v>
      </c>
      <c r="B26" s="17" t="s">
        <v>62</v>
      </c>
      <c r="C26" s="17" t="s">
        <v>561</v>
      </c>
      <c r="D26" s="57">
        <v>575</v>
      </c>
      <c r="E26" s="57">
        <v>522</v>
      </c>
      <c r="F26" s="57">
        <v>158</v>
      </c>
      <c r="G26" s="57">
        <v>91</v>
      </c>
      <c r="H26" s="57">
        <v>36</v>
      </c>
      <c r="I26" s="57">
        <v>0</v>
      </c>
      <c r="J26" s="57">
        <v>31</v>
      </c>
      <c r="K26" s="57">
        <v>36</v>
      </c>
      <c r="L26" s="57">
        <v>126</v>
      </c>
      <c r="M26" s="57">
        <v>4</v>
      </c>
      <c r="N26" s="57">
        <v>2</v>
      </c>
      <c r="O26" s="60">
        <v>0.0397727</v>
      </c>
      <c r="P26" s="60">
        <v>0.195</v>
      </c>
      <c r="Q26" s="60">
        <v>0.44</v>
      </c>
      <c r="R26" s="60">
        <v>0.365</v>
      </c>
      <c r="S26" s="60">
        <v>0.04794520547945205</v>
      </c>
      <c r="T26" s="64">
        <v>400</v>
      </c>
      <c r="U26" s="64">
        <v>13</v>
      </c>
      <c r="V26" s="64">
        <v>176</v>
      </c>
      <c r="W26" s="64">
        <v>146</v>
      </c>
      <c r="X26" s="64">
        <v>7</v>
      </c>
      <c r="Y26" s="64">
        <v>78</v>
      </c>
      <c r="Z26" s="17">
        <v>2140</v>
      </c>
      <c r="AA26" s="67">
        <v>3.72173913</v>
      </c>
      <c r="AB26" s="70">
        <v>0.344173</v>
      </c>
      <c r="AC26" s="70">
        <v>0.32839519512294413</v>
      </c>
      <c r="AD26" s="70">
        <v>-0.01577780487705588</v>
      </c>
      <c r="AE26" s="67">
        <v>152.1778270003664</v>
      </c>
      <c r="AF26" s="67">
        <v>-5.822172999633608</v>
      </c>
      <c r="AG26" s="70">
        <v>0.30268199233716475</v>
      </c>
      <c r="AH26" s="70">
        <v>0.36</v>
      </c>
      <c r="AI26" s="70">
        <v>0.5555555555555556</v>
      </c>
      <c r="AJ26" s="70">
        <v>0.9155555555555556</v>
      </c>
      <c r="AK26" s="70">
        <v>0.29152840421526127</v>
      </c>
      <c r="AL26" s="70">
        <v>0.34987448173976765</v>
      </c>
      <c r="AM26" s="70">
        <v>0.5444019674336521</v>
      </c>
      <c r="AN26" s="70">
        <v>0.8942764491734198</v>
      </c>
      <c r="AO26" s="70">
        <v>-0.01115358812190348</v>
      </c>
      <c r="AP26" s="70">
        <v>-0.010125518260232336</v>
      </c>
    </row>
    <row r="27" spans="1:42" ht="12.75">
      <c r="A27" s="17" t="s">
        <v>319</v>
      </c>
      <c r="B27" s="17" t="s">
        <v>476</v>
      </c>
      <c r="C27" s="17" t="s">
        <v>282</v>
      </c>
      <c r="D27" s="57">
        <v>629</v>
      </c>
      <c r="E27" s="58">
        <v>563</v>
      </c>
      <c r="F27" s="57">
        <v>187</v>
      </c>
      <c r="G27" s="57">
        <v>110</v>
      </c>
      <c r="H27" s="57">
        <v>38</v>
      </c>
      <c r="I27" s="57">
        <v>6</v>
      </c>
      <c r="J27" s="57">
        <v>33</v>
      </c>
      <c r="K27" s="57">
        <v>58</v>
      </c>
      <c r="L27" s="57">
        <v>93</v>
      </c>
      <c r="M27" s="57">
        <v>3</v>
      </c>
      <c r="N27" s="57">
        <v>33</v>
      </c>
      <c r="O27" s="60">
        <v>0.117347</v>
      </c>
      <c r="P27" s="60">
        <v>0.20851063829787234</v>
      </c>
      <c r="Q27" s="60">
        <v>0.41702127659574467</v>
      </c>
      <c r="R27" s="60">
        <v>0.37446808510638296</v>
      </c>
      <c r="S27" s="60">
        <v>0.05113636363636364</v>
      </c>
      <c r="T27" s="64">
        <v>470</v>
      </c>
      <c r="U27" s="64">
        <v>5</v>
      </c>
      <c r="V27" s="64">
        <v>196</v>
      </c>
      <c r="W27" s="64">
        <v>176</v>
      </c>
      <c r="X27" s="64">
        <v>9</v>
      </c>
      <c r="Y27" s="64">
        <v>98</v>
      </c>
      <c r="Z27" s="17">
        <v>2488</v>
      </c>
      <c r="AA27" s="67">
        <v>3.955484897</v>
      </c>
      <c r="AB27" s="70">
        <v>0.35</v>
      </c>
      <c r="AC27" s="70">
        <v>0.33444392085526786</v>
      </c>
      <c r="AD27" s="70">
        <v>-0.015556079144732116</v>
      </c>
      <c r="AE27" s="67">
        <v>180.15532517631786</v>
      </c>
      <c r="AF27" s="67">
        <v>-6.844674823682141</v>
      </c>
      <c r="AG27" s="70">
        <v>0.3321492007104796</v>
      </c>
      <c r="AH27" s="70">
        <v>0.397456279809221</v>
      </c>
      <c r="AI27" s="70">
        <v>0.5808170515097691</v>
      </c>
      <c r="AJ27" s="70">
        <v>0.9782733313189902</v>
      </c>
      <c r="AK27" s="70">
        <v>0.31999169658315785</v>
      </c>
      <c r="AL27" s="70">
        <v>0.38657444384152284</v>
      </c>
      <c r="AM27" s="70">
        <v>0.5686595473824474</v>
      </c>
      <c r="AN27" s="70">
        <v>0.9552339912239702</v>
      </c>
      <c r="AO27" s="70">
        <v>-0.01215750412732175</v>
      </c>
      <c r="AP27" s="70">
        <v>-0.01088183596769815</v>
      </c>
    </row>
    <row r="28" spans="1:42" ht="12.75">
      <c r="A28" s="17" t="s">
        <v>401</v>
      </c>
      <c r="B28" s="17" t="s">
        <v>402</v>
      </c>
      <c r="C28" s="17" t="s">
        <v>508</v>
      </c>
      <c r="D28" s="57">
        <v>313</v>
      </c>
      <c r="E28" s="57">
        <v>290</v>
      </c>
      <c r="F28" s="57">
        <v>80</v>
      </c>
      <c r="G28" s="57">
        <v>50</v>
      </c>
      <c r="H28" s="57">
        <v>17</v>
      </c>
      <c r="I28" s="57">
        <v>1</v>
      </c>
      <c r="J28" s="57">
        <v>12</v>
      </c>
      <c r="K28" s="57">
        <v>19</v>
      </c>
      <c r="L28" s="57">
        <v>81</v>
      </c>
      <c r="M28" s="57">
        <v>1</v>
      </c>
      <c r="N28" s="57">
        <v>0</v>
      </c>
      <c r="O28" s="60">
        <v>0.0222222</v>
      </c>
      <c r="P28" s="60">
        <v>0.24761904761904763</v>
      </c>
      <c r="Q28" s="60">
        <v>0.42857142857142855</v>
      </c>
      <c r="R28" s="60">
        <v>0.3238095238095238</v>
      </c>
      <c r="S28" s="60">
        <v>0.08823529411764706</v>
      </c>
      <c r="T28" s="64">
        <v>210</v>
      </c>
      <c r="U28" s="64">
        <v>3</v>
      </c>
      <c r="V28" s="64">
        <v>90</v>
      </c>
      <c r="W28" s="64">
        <v>68</v>
      </c>
      <c r="X28" s="64">
        <v>6</v>
      </c>
      <c r="Y28" s="64">
        <v>52</v>
      </c>
      <c r="Z28" s="17">
        <v>1123</v>
      </c>
      <c r="AA28" s="67">
        <v>3.587859425</v>
      </c>
      <c r="AB28" s="70">
        <v>0.343434</v>
      </c>
      <c r="AC28" s="70">
        <v>0.33002323169709263</v>
      </c>
      <c r="AD28" s="70">
        <v>-0.013410768302907383</v>
      </c>
      <c r="AE28" s="67">
        <v>77.34459987602435</v>
      </c>
      <c r="AF28" s="67">
        <v>-2.655400123975653</v>
      </c>
      <c r="AG28" s="70">
        <v>0.27586206896551724</v>
      </c>
      <c r="AH28" s="70">
        <v>0.3258785942492013</v>
      </c>
      <c r="AI28" s="70">
        <v>0.4689655172413793</v>
      </c>
      <c r="AJ28" s="70">
        <v>0.7948441114905807</v>
      </c>
      <c r="AK28" s="70">
        <v>0.26670551681387705</v>
      </c>
      <c r="AL28" s="70">
        <v>0.3173948877828254</v>
      </c>
      <c r="AM28" s="70">
        <v>0.4598089650897391</v>
      </c>
      <c r="AN28" s="70">
        <v>0.7772038528725644</v>
      </c>
      <c r="AO28" s="70">
        <v>-0.009156552151640185</v>
      </c>
      <c r="AP28" s="70">
        <v>-0.008483706466375918</v>
      </c>
    </row>
    <row r="29" spans="1:42" ht="12.75">
      <c r="A29" s="17" t="s">
        <v>346</v>
      </c>
      <c r="B29" s="17" t="s">
        <v>472</v>
      </c>
      <c r="C29" s="17" t="s">
        <v>511</v>
      </c>
      <c r="D29" s="57">
        <v>363</v>
      </c>
      <c r="E29" s="58">
        <v>333</v>
      </c>
      <c r="F29" s="57">
        <v>99</v>
      </c>
      <c r="G29" s="57">
        <v>72</v>
      </c>
      <c r="H29" s="57">
        <v>16</v>
      </c>
      <c r="I29" s="57">
        <v>1</v>
      </c>
      <c r="J29" s="57">
        <v>10</v>
      </c>
      <c r="K29" s="57">
        <v>24</v>
      </c>
      <c r="L29" s="57">
        <v>75</v>
      </c>
      <c r="M29" s="57">
        <v>2</v>
      </c>
      <c r="N29" s="57">
        <v>1</v>
      </c>
      <c r="O29" s="60">
        <v>0.0588235</v>
      </c>
      <c r="P29" s="60">
        <v>0.24615384615384617</v>
      </c>
      <c r="Q29" s="60">
        <v>0.5230769230769231</v>
      </c>
      <c r="R29" s="60">
        <v>0.23076923076923078</v>
      </c>
      <c r="S29" s="60">
        <v>0.03333333333333333</v>
      </c>
      <c r="T29" s="64">
        <v>260</v>
      </c>
      <c r="U29" s="64">
        <v>4</v>
      </c>
      <c r="V29" s="64">
        <v>136</v>
      </c>
      <c r="W29" s="64">
        <v>60</v>
      </c>
      <c r="X29" s="64">
        <v>2</v>
      </c>
      <c r="Y29" s="64">
        <v>64</v>
      </c>
      <c r="Z29" s="17">
        <v>1461</v>
      </c>
      <c r="AA29" s="67">
        <v>4.024793388</v>
      </c>
      <c r="AB29" s="70">
        <v>0.356</v>
      </c>
      <c r="AC29" s="70">
        <v>0.3427200005723371</v>
      </c>
      <c r="AD29" s="70">
        <v>-0.013279999427662892</v>
      </c>
      <c r="AE29" s="67">
        <v>95.68000014308427</v>
      </c>
      <c r="AF29" s="67">
        <v>-3.3199998569157287</v>
      </c>
      <c r="AG29" s="70">
        <v>0.2972972972972973</v>
      </c>
      <c r="AH29" s="70">
        <v>0.349862258953168</v>
      </c>
      <c r="AI29" s="70">
        <v>0.4444444444444444</v>
      </c>
      <c r="AJ29" s="70">
        <v>0.7943067033976124</v>
      </c>
      <c r="AK29" s="70">
        <v>0.2873273277570098</v>
      </c>
      <c r="AL29" s="70">
        <v>0.3407162538376977</v>
      </c>
      <c r="AM29" s="70">
        <v>0.4344744749041569</v>
      </c>
      <c r="AN29" s="70">
        <v>0.7751907287418547</v>
      </c>
      <c r="AO29" s="70">
        <v>-0.009969969540287504</v>
      </c>
      <c r="AP29" s="70">
        <v>-0.009146005115470313</v>
      </c>
    </row>
    <row r="30" spans="1:42" ht="12.75">
      <c r="A30" s="17" t="s">
        <v>57</v>
      </c>
      <c r="B30" s="17" t="s">
        <v>423</v>
      </c>
      <c r="C30" s="17" t="s">
        <v>279</v>
      </c>
      <c r="D30" s="57">
        <v>376</v>
      </c>
      <c r="E30" s="57">
        <v>328</v>
      </c>
      <c r="F30" s="57">
        <v>93</v>
      </c>
      <c r="G30" s="57">
        <v>77</v>
      </c>
      <c r="H30" s="57">
        <v>15</v>
      </c>
      <c r="I30" s="57">
        <v>1</v>
      </c>
      <c r="J30" s="57">
        <v>0</v>
      </c>
      <c r="K30" s="57">
        <v>35</v>
      </c>
      <c r="L30" s="57">
        <v>50</v>
      </c>
      <c r="M30" s="57">
        <v>3</v>
      </c>
      <c r="N30" s="57">
        <v>5</v>
      </c>
      <c r="O30" s="60">
        <v>0.072</v>
      </c>
      <c r="P30" s="60">
        <v>0.2571428571428571</v>
      </c>
      <c r="Q30" s="60">
        <v>0.44642857142857145</v>
      </c>
      <c r="R30" s="60">
        <v>0.29642857142857143</v>
      </c>
      <c r="S30" s="60">
        <v>0.07228915662650602</v>
      </c>
      <c r="T30" s="64">
        <v>280</v>
      </c>
      <c r="U30" s="64">
        <v>6</v>
      </c>
      <c r="V30" s="64">
        <v>125</v>
      </c>
      <c r="W30" s="64">
        <v>83</v>
      </c>
      <c r="X30" s="64">
        <v>6</v>
      </c>
      <c r="Y30" s="64">
        <v>72</v>
      </c>
      <c r="Z30" s="17">
        <v>1422</v>
      </c>
      <c r="AA30" s="67">
        <v>3.781914894</v>
      </c>
      <c r="AB30" s="70">
        <v>0.330961</v>
      </c>
      <c r="AC30" s="70">
        <v>0.3177261379182486</v>
      </c>
      <c r="AD30" s="70">
        <v>-0.013234862081751397</v>
      </c>
      <c r="AE30" s="67">
        <v>89.28104475502786</v>
      </c>
      <c r="AF30" s="67">
        <v>-3.718955244972136</v>
      </c>
      <c r="AG30" s="70">
        <v>0.28353658536585363</v>
      </c>
      <c r="AH30" s="70">
        <v>0.3602150537634409</v>
      </c>
      <c r="AI30" s="70">
        <v>0.3384146341463415</v>
      </c>
      <c r="AJ30" s="70">
        <v>0.6986296879097824</v>
      </c>
      <c r="AK30" s="70">
        <v>0.272198307179963</v>
      </c>
      <c r="AL30" s="70">
        <v>0.3502178622446986</v>
      </c>
      <c r="AM30" s="70">
        <v>0.32707635596045087</v>
      </c>
      <c r="AN30" s="70">
        <v>0.6772942182051495</v>
      </c>
      <c r="AO30" s="70">
        <v>-0.011338278185890616</v>
      </c>
      <c r="AP30" s="70">
        <v>-0.009997191518742288</v>
      </c>
    </row>
    <row r="31" spans="1:42" ht="12.75">
      <c r="A31" s="17" t="s">
        <v>349</v>
      </c>
      <c r="B31" s="17" t="s">
        <v>350</v>
      </c>
      <c r="C31" s="17" t="s">
        <v>506</v>
      </c>
      <c r="D31" s="57">
        <v>626</v>
      </c>
      <c r="E31" s="57">
        <v>565</v>
      </c>
      <c r="F31" s="57">
        <v>173</v>
      </c>
      <c r="G31" s="57">
        <v>111</v>
      </c>
      <c r="H31" s="57">
        <v>35</v>
      </c>
      <c r="I31" s="57">
        <v>1</v>
      </c>
      <c r="J31" s="57">
        <v>26</v>
      </c>
      <c r="K31" s="57">
        <v>43</v>
      </c>
      <c r="L31" s="57">
        <v>69</v>
      </c>
      <c r="M31" s="57">
        <v>8</v>
      </c>
      <c r="N31" s="57">
        <v>1</v>
      </c>
      <c r="O31" s="60">
        <v>0.0584795</v>
      </c>
      <c r="P31" s="60">
        <v>0.23214285714285715</v>
      </c>
      <c r="Q31" s="60">
        <v>0.3392857142857143</v>
      </c>
      <c r="R31" s="60">
        <v>0.42857142857142855</v>
      </c>
      <c r="S31" s="60">
        <v>0.1527777777777778</v>
      </c>
      <c r="T31" s="64">
        <v>504</v>
      </c>
      <c r="U31" s="64">
        <v>10</v>
      </c>
      <c r="V31" s="64">
        <v>171</v>
      </c>
      <c r="W31" s="64">
        <v>216</v>
      </c>
      <c r="X31" s="64">
        <v>33</v>
      </c>
      <c r="Y31" s="64">
        <v>117</v>
      </c>
      <c r="Z31" s="17">
        <v>2080</v>
      </c>
      <c r="AA31" s="67">
        <v>3.322683706</v>
      </c>
      <c r="AB31" s="70">
        <v>0.307531</v>
      </c>
      <c r="AC31" s="70">
        <v>0.2950798468709569</v>
      </c>
      <c r="AD31" s="70">
        <v>-0.012451153129043102</v>
      </c>
      <c r="AE31" s="67">
        <v>167.0481668043174</v>
      </c>
      <c r="AF31" s="67">
        <v>-5.95183319568261</v>
      </c>
      <c r="AG31" s="70">
        <v>0.30619469026548674</v>
      </c>
      <c r="AH31" s="70">
        <v>0.3610223642172524</v>
      </c>
      <c r="AI31" s="70">
        <v>0.511504424778761</v>
      </c>
      <c r="AJ31" s="70">
        <v>0.8725267889960134</v>
      </c>
      <c r="AK31" s="70">
        <v>0.2956604722200308</v>
      </c>
      <c r="AL31" s="70">
        <v>0.35151464345737604</v>
      </c>
      <c r="AM31" s="70">
        <v>0.5009702067333051</v>
      </c>
      <c r="AN31" s="70">
        <v>0.8524848501906811</v>
      </c>
      <c r="AO31" s="70">
        <v>-0.010534218045455956</v>
      </c>
      <c r="AP31" s="70">
        <v>-0.009507720759876381</v>
      </c>
    </row>
    <row r="32" spans="1:42" ht="12.75">
      <c r="A32" s="17" t="s">
        <v>389</v>
      </c>
      <c r="B32" s="17" t="s">
        <v>390</v>
      </c>
      <c r="C32" s="17" t="s">
        <v>514</v>
      </c>
      <c r="D32" s="57">
        <v>466</v>
      </c>
      <c r="E32" s="57">
        <v>426</v>
      </c>
      <c r="F32" s="57">
        <v>134</v>
      </c>
      <c r="G32" s="57">
        <v>82</v>
      </c>
      <c r="H32" s="57">
        <v>26</v>
      </c>
      <c r="I32" s="57">
        <v>3</v>
      </c>
      <c r="J32" s="57">
        <v>23</v>
      </c>
      <c r="K32" s="57">
        <v>32</v>
      </c>
      <c r="L32" s="57">
        <v>63</v>
      </c>
      <c r="M32" s="57">
        <v>7</v>
      </c>
      <c r="N32" s="57">
        <v>2</v>
      </c>
      <c r="O32" s="60">
        <v>0.0324675</v>
      </c>
      <c r="P32" s="60">
        <v>0.1945945945945946</v>
      </c>
      <c r="Q32" s="60">
        <v>0.41621621621621624</v>
      </c>
      <c r="R32" s="60">
        <v>0.3891891891891892</v>
      </c>
      <c r="S32" s="60">
        <v>0.11805555555555555</v>
      </c>
      <c r="T32" s="64">
        <v>370</v>
      </c>
      <c r="U32" s="64">
        <v>0</v>
      </c>
      <c r="V32" s="64">
        <v>154</v>
      </c>
      <c r="W32" s="64">
        <v>144</v>
      </c>
      <c r="X32" s="64">
        <v>17</v>
      </c>
      <c r="Y32" s="64">
        <v>72</v>
      </c>
      <c r="Z32" s="17">
        <v>1635</v>
      </c>
      <c r="AA32" s="67">
        <v>3.508583691</v>
      </c>
      <c r="AB32" s="70">
        <v>0.319885</v>
      </c>
      <c r="AC32" s="70">
        <v>0.3081192056999697</v>
      </c>
      <c r="AD32" s="70">
        <v>-0.011765794300030274</v>
      </c>
      <c r="AE32" s="67">
        <v>129.9173643778895</v>
      </c>
      <c r="AF32" s="67">
        <v>-4.082635622110502</v>
      </c>
      <c r="AG32" s="70">
        <v>0.3145539906103286</v>
      </c>
      <c r="AH32" s="70">
        <v>0.35698924731182796</v>
      </c>
      <c r="AI32" s="70">
        <v>0.5446009389671361</v>
      </c>
      <c r="AJ32" s="70">
        <v>0.9015901862789641</v>
      </c>
      <c r="AK32" s="70">
        <v>0.30497033891523356</v>
      </c>
      <c r="AL32" s="70">
        <v>0.34820938575890215</v>
      </c>
      <c r="AM32" s="70">
        <v>0.5350172872720411</v>
      </c>
      <c r="AN32" s="70">
        <v>0.8832266730309433</v>
      </c>
      <c r="AO32" s="70">
        <v>-0.009583651695095063</v>
      </c>
      <c r="AP32" s="70">
        <v>-0.008779861552925816</v>
      </c>
    </row>
    <row r="33" spans="1:42" ht="12.75">
      <c r="A33" s="17" t="s">
        <v>17</v>
      </c>
      <c r="B33" s="17" t="s">
        <v>314</v>
      </c>
      <c r="C33" s="17" t="s">
        <v>564</v>
      </c>
      <c r="D33" s="57">
        <v>401</v>
      </c>
      <c r="E33" s="57">
        <v>366</v>
      </c>
      <c r="F33" s="57">
        <v>100</v>
      </c>
      <c r="G33" s="57">
        <v>66</v>
      </c>
      <c r="H33" s="57">
        <v>21</v>
      </c>
      <c r="I33" s="57">
        <v>1</v>
      </c>
      <c r="J33" s="57">
        <v>12</v>
      </c>
      <c r="K33" s="57">
        <v>32</v>
      </c>
      <c r="L33" s="57">
        <v>86</v>
      </c>
      <c r="M33" s="57">
        <v>2</v>
      </c>
      <c r="N33" s="57">
        <v>1</v>
      </c>
      <c r="O33" s="60">
        <v>0.02</v>
      </c>
      <c r="P33" s="60">
        <v>0.2127659574468085</v>
      </c>
      <c r="Q33" s="60">
        <v>0.3546099290780142</v>
      </c>
      <c r="R33" s="60">
        <v>0.4326241134751773</v>
      </c>
      <c r="S33" s="60">
        <v>0.040983606557377046</v>
      </c>
      <c r="T33" s="64">
        <v>282</v>
      </c>
      <c r="U33" s="64">
        <v>1</v>
      </c>
      <c r="V33" s="64">
        <v>100</v>
      </c>
      <c r="W33" s="64">
        <v>122</v>
      </c>
      <c r="X33" s="64">
        <v>5</v>
      </c>
      <c r="Y33" s="64">
        <v>60</v>
      </c>
      <c r="Z33" s="17">
        <v>1650</v>
      </c>
      <c r="AA33" s="67">
        <v>4.114713217</v>
      </c>
      <c r="AB33" s="70">
        <v>0.325926</v>
      </c>
      <c r="AC33" s="70">
        <v>0.3154478179720963</v>
      </c>
      <c r="AD33" s="70">
        <v>-0.010478182027903682</v>
      </c>
      <c r="AE33" s="67">
        <v>97.17091085246601</v>
      </c>
      <c r="AF33" s="67">
        <v>-2.829089147533992</v>
      </c>
      <c r="AG33" s="70">
        <v>0.273224043715847</v>
      </c>
      <c r="AH33" s="70">
        <v>0.3316708229426434</v>
      </c>
      <c r="AI33" s="70">
        <v>0.4371584699453552</v>
      </c>
      <c r="AJ33" s="70">
        <v>0.7688292928879985</v>
      </c>
      <c r="AK33" s="70">
        <v>0.26549429194662844</v>
      </c>
      <c r="AL33" s="70">
        <v>0.32461573778669833</v>
      </c>
      <c r="AM33" s="70">
        <v>0.4294287181761366</v>
      </c>
      <c r="AN33" s="70">
        <v>0.754044455962835</v>
      </c>
      <c r="AO33" s="70">
        <v>-0.007729751769218585</v>
      </c>
      <c r="AP33" s="70">
        <v>-0.007055085155945051</v>
      </c>
    </row>
    <row r="34" spans="1:43" s="8" customFormat="1" ht="12.75">
      <c r="A34" s="17" t="s">
        <v>344</v>
      </c>
      <c r="B34" s="17" t="s">
        <v>345</v>
      </c>
      <c r="C34" s="17" t="s">
        <v>511</v>
      </c>
      <c r="D34" s="57">
        <v>375</v>
      </c>
      <c r="E34" s="57">
        <v>326</v>
      </c>
      <c r="F34" s="57">
        <v>86</v>
      </c>
      <c r="G34" s="57">
        <v>62</v>
      </c>
      <c r="H34" s="57">
        <v>20</v>
      </c>
      <c r="I34" s="57">
        <v>3</v>
      </c>
      <c r="J34" s="57">
        <v>1</v>
      </c>
      <c r="K34" s="57">
        <v>33</v>
      </c>
      <c r="L34" s="57">
        <v>65</v>
      </c>
      <c r="M34" s="57">
        <v>3</v>
      </c>
      <c r="N34" s="57">
        <v>2</v>
      </c>
      <c r="O34" s="60">
        <v>0.163934</v>
      </c>
      <c r="P34" s="60">
        <v>0.19615384615384615</v>
      </c>
      <c r="Q34" s="60">
        <v>0.46923076923076923</v>
      </c>
      <c r="R34" s="60">
        <v>0.3346153846153846</v>
      </c>
      <c r="S34" s="60">
        <v>0.14942528735632185</v>
      </c>
      <c r="T34" s="64">
        <v>260</v>
      </c>
      <c r="U34" s="64">
        <v>3</v>
      </c>
      <c r="V34" s="64">
        <v>122</v>
      </c>
      <c r="W34" s="64">
        <v>87</v>
      </c>
      <c r="X34" s="64">
        <v>13</v>
      </c>
      <c r="Y34" s="64">
        <v>51</v>
      </c>
      <c r="Z34" s="17">
        <v>1360</v>
      </c>
      <c r="AA34" s="67">
        <v>3.626666667</v>
      </c>
      <c r="AB34" s="70">
        <v>0.323194</v>
      </c>
      <c r="AC34" s="70">
        <v>0.31300510701477735</v>
      </c>
      <c r="AD34" s="70">
        <v>-0.01018889298522263</v>
      </c>
      <c r="AE34" s="67">
        <v>83.32034314488644</v>
      </c>
      <c r="AF34" s="67">
        <v>-2.6796568551135636</v>
      </c>
      <c r="AG34" s="70">
        <v>0.26380368098159507</v>
      </c>
      <c r="AH34" s="70">
        <v>0.33424657534246577</v>
      </c>
      <c r="AI34" s="70">
        <v>0.34355828220858897</v>
      </c>
      <c r="AJ34" s="70">
        <v>0.6778048575510547</v>
      </c>
      <c r="AK34" s="70">
        <v>0.25558387467756577</v>
      </c>
      <c r="AL34" s="70">
        <v>0.3269050497120176</v>
      </c>
      <c r="AM34" s="70">
        <v>0.3353384759045597</v>
      </c>
      <c r="AN34" s="70">
        <v>0.6622435256165773</v>
      </c>
      <c r="AO34" s="70">
        <v>-0.008219806304029298</v>
      </c>
      <c r="AP34" s="70">
        <v>-0.0073415256304481535</v>
      </c>
      <c r="AQ34" s="69"/>
    </row>
    <row r="35" spans="1:42" ht="12.75">
      <c r="A35" s="17" t="s">
        <v>475</v>
      </c>
      <c r="B35" s="17" t="s">
        <v>476</v>
      </c>
      <c r="C35" s="17" t="s">
        <v>539</v>
      </c>
      <c r="D35" s="57">
        <v>299</v>
      </c>
      <c r="E35" s="57">
        <v>264</v>
      </c>
      <c r="F35" s="57">
        <v>70</v>
      </c>
      <c r="G35" s="57">
        <v>55</v>
      </c>
      <c r="H35" s="57">
        <v>11</v>
      </c>
      <c r="I35" s="57">
        <v>3</v>
      </c>
      <c r="J35" s="57">
        <v>1</v>
      </c>
      <c r="K35" s="57">
        <v>33</v>
      </c>
      <c r="L35" s="57">
        <v>48</v>
      </c>
      <c r="M35" s="57">
        <v>1</v>
      </c>
      <c r="N35" s="57">
        <v>1</v>
      </c>
      <c r="O35" s="60">
        <v>0.0480769</v>
      </c>
      <c r="P35" s="60">
        <v>0.20833333333333334</v>
      </c>
      <c r="Q35" s="60">
        <v>0.48148148148148145</v>
      </c>
      <c r="R35" s="60">
        <v>0.3101851851851852</v>
      </c>
      <c r="S35" s="60">
        <v>0.13432835820895522</v>
      </c>
      <c r="T35" s="64">
        <v>216</v>
      </c>
      <c r="U35" s="64">
        <v>0</v>
      </c>
      <c r="V35" s="64">
        <v>104</v>
      </c>
      <c r="W35" s="64">
        <v>67</v>
      </c>
      <c r="X35" s="64">
        <v>9</v>
      </c>
      <c r="Y35" s="64">
        <v>45</v>
      </c>
      <c r="Z35" s="17">
        <v>1297</v>
      </c>
      <c r="AA35" s="67">
        <v>4.337792642140468</v>
      </c>
      <c r="AB35" s="70">
        <v>0.319444</v>
      </c>
      <c r="AC35" s="70">
        <v>0.309270230487423</v>
      </c>
      <c r="AD35" s="70">
        <v>-0.01017376951257698</v>
      </c>
      <c r="AE35" s="67">
        <v>67.80236978528337</v>
      </c>
      <c r="AF35" s="67">
        <v>-2.197630214716625</v>
      </c>
      <c r="AG35" s="70">
        <v>0.26515151515151514</v>
      </c>
      <c r="AH35" s="70">
        <v>0.34563758389261745</v>
      </c>
      <c r="AI35" s="70">
        <v>0.32954545454545453</v>
      </c>
      <c r="AJ35" s="70">
        <v>0.6751830384380719</v>
      </c>
      <c r="AK35" s="70">
        <v>0.25682715827758856</v>
      </c>
      <c r="AL35" s="70">
        <v>0.3382629858566556</v>
      </c>
      <c r="AM35" s="70">
        <v>0.32122109767152796</v>
      </c>
      <c r="AN35" s="70">
        <v>0.6594840835281836</v>
      </c>
      <c r="AO35" s="70">
        <v>-0.008324356873926575</v>
      </c>
      <c r="AP35" s="70">
        <v>-0.007374598035961855</v>
      </c>
    </row>
    <row r="36" spans="1:42" ht="12.75">
      <c r="A36" s="17" t="s">
        <v>519</v>
      </c>
      <c r="B36" s="17" t="s">
        <v>62</v>
      </c>
      <c r="C36" s="17" t="s">
        <v>516</v>
      </c>
      <c r="D36" s="57">
        <v>722</v>
      </c>
      <c r="E36" s="57">
        <v>656</v>
      </c>
      <c r="F36" s="57">
        <v>193</v>
      </c>
      <c r="G36" s="57">
        <v>147</v>
      </c>
      <c r="H36" s="57">
        <v>34</v>
      </c>
      <c r="I36" s="57">
        <v>10</v>
      </c>
      <c r="J36" s="57">
        <v>2</v>
      </c>
      <c r="K36" s="57">
        <v>53</v>
      </c>
      <c r="L36" s="57">
        <v>140</v>
      </c>
      <c r="M36" s="57">
        <v>4</v>
      </c>
      <c r="N36" s="57">
        <v>61</v>
      </c>
      <c r="O36" s="60">
        <v>0.10358565737051793</v>
      </c>
      <c r="P36" s="60">
        <v>0.2661290322580645</v>
      </c>
      <c r="Q36" s="60">
        <v>0.5060483870967742</v>
      </c>
      <c r="R36" s="60">
        <v>0.22782258064516128</v>
      </c>
      <c r="S36" s="60">
        <v>0.035398230088495575</v>
      </c>
      <c r="T36" s="64">
        <v>496</v>
      </c>
      <c r="U36" s="64">
        <v>4</v>
      </c>
      <c r="V36" s="64">
        <v>251</v>
      </c>
      <c r="W36" s="64">
        <v>113</v>
      </c>
      <c r="X36" s="64">
        <v>4</v>
      </c>
      <c r="Y36" s="64">
        <v>132</v>
      </c>
      <c r="Z36" s="17">
        <v>2820</v>
      </c>
      <c r="AA36" s="67">
        <v>3.9058171745152355</v>
      </c>
      <c r="AB36" s="70">
        <v>0.3687258687258687</v>
      </c>
      <c r="AC36" s="70">
        <v>0.3587654499490866</v>
      </c>
      <c r="AD36" s="70">
        <v>-0.00996041877678211</v>
      </c>
      <c r="AE36" s="67">
        <v>187.84239139213213</v>
      </c>
      <c r="AF36" s="67">
        <v>-5.157608607867871</v>
      </c>
      <c r="AG36" s="70">
        <v>0.2942073170731707</v>
      </c>
      <c r="AH36" s="70">
        <v>0.3486750348675035</v>
      </c>
      <c r="AI36" s="70">
        <v>0.3597560975609756</v>
      </c>
      <c r="AJ36" s="70">
        <v>0.7084311324284791</v>
      </c>
      <c r="AK36" s="70">
        <v>0.28634510882946973</v>
      </c>
      <c r="AL36" s="70">
        <v>0.34148171742277844</v>
      </c>
      <c r="AM36" s="70">
        <v>0.3518938893172746</v>
      </c>
      <c r="AN36" s="70">
        <v>0.693375606740053</v>
      </c>
      <c r="AO36" s="70">
        <v>-0.007862208243700985</v>
      </c>
      <c r="AP36" s="70">
        <v>-0.007193317444725067</v>
      </c>
    </row>
    <row r="37" spans="1:43" s="8" customFormat="1" ht="12.75">
      <c r="A37" s="17" t="s">
        <v>249</v>
      </c>
      <c r="B37" s="17" t="s">
        <v>250</v>
      </c>
      <c r="C37" s="17" t="s">
        <v>541</v>
      </c>
      <c r="D37" s="57">
        <v>563</v>
      </c>
      <c r="E37" s="58">
        <v>481</v>
      </c>
      <c r="F37" s="57">
        <v>128</v>
      </c>
      <c r="G37" s="57">
        <v>73</v>
      </c>
      <c r="H37" s="57">
        <v>35</v>
      </c>
      <c r="I37" s="57">
        <v>15</v>
      </c>
      <c r="J37" s="57">
        <v>5</v>
      </c>
      <c r="K37" s="57">
        <v>68</v>
      </c>
      <c r="L37" s="57">
        <v>130</v>
      </c>
      <c r="M37" s="57">
        <v>1</v>
      </c>
      <c r="N37" s="57">
        <v>12</v>
      </c>
      <c r="O37" s="60">
        <v>0.06</v>
      </c>
      <c r="P37" s="60">
        <v>0.2144927536231884</v>
      </c>
      <c r="Q37" s="60">
        <v>0.43478260869565216</v>
      </c>
      <c r="R37" s="60">
        <v>0.3507246376811594</v>
      </c>
      <c r="S37" s="60">
        <v>0.05785123966942149</v>
      </c>
      <c r="T37" s="64">
        <v>345</v>
      </c>
      <c r="U37" s="64">
        <v>6</v>
      </c>
      <c r="V37" s="64">
        <v>150</v>
      </c>
      <c r="W37" s="64">
        <v>121</v>
      </c>
      <c r="X37" s="64">
        <v>7</v>
      </c>
      <c r="Y37" s="64">
        <v>74</v>
      </c>
      <c r="Z37" s="17">
        <v>2243</v>
      </c>
      <c r="AA37" s="67">
        <v>3.98401421</v>
      </c>
      <c r="AB37" s="70">
        <v>0.354467</v>
      </c>
      <c r="AC37" s="70">
        <v>0.34515054201858775</v>
      </c>
      <c r="AD37" s="70">
        <v>-0.00931645798141223</v>
      </c>
      <c r="AE37" s="67">
        <v>124.76723808044994</v>
      </c>
      <c r="AF37" s="67">
        <v>-3.2327619195500574</v>
      </c>
      <c r="AG37" s="70">
        <v>0.2661122661122661</v>
      </c>
      <c r="AH37" s="70">
        <v>0.36330935251798563</v>
      </c>
      <c r="AI37" s="70">
        <v>0.3762993762993763</v>
      </c>
      <c r="AJ37" s="70">
        <v>0.739608728817362</v>
      </c>
      <c r="AK37" s="70">
        <v>0.25939134736060276</v>
      </c>
      <c r="AL37" s="70">
        <v>0.3574950325187949</v>
      </c>
      <c r="AM37" s="70">
        <v>0.36957845754771296</v>
      </c>
      <c r="AN37" s="70">
        <v>0.7270734900665079</v>
      </c>
      <c r="AO37" s="70">
        <v>-0.006720918751663363</v>
      </c>
      <c r="AP37" s="70">
        <v>-0.005814319999190742</v>
      </c>
      <c r="AQ37" s="69"/>
    </row>
    <row r="38" spans="1:42" ht="12.75">
      <c r="A38" s="17" t="s">
        <v>347</v>
      </c>
      <c r="B38" s="17" t="s">
        <v>348</v>
      </c>
      <c r="C38" s="17" t="s">
        <v>506</v>
      </c>
      <c r="D38" s="57">
        <v>715</v>
      </c>
      <c r="E38" s="57">
        <v>674</v>
      </c>
      <c r="F38" s="57">
        <v>207</v>
      </c>
      <c r="G38" s="57">
        <v>152</v>
      </c>
      <c r="H38" s="57">
        <v>36</v>
      </c>
      <c r="I38" s="57">
        <v>9</v>
      </c>
      <c r="J38" s="57">
        <v>10</v>
      </c>
      <c r="K38" s="57">
        <v>35</v>
      </c>
      <c r="L38" s="57">
        <v>96</v>
      </c>
      <c r="M38" s="57">
        <v>4</v>
      </c>
      <c r="N38" s="57">
        <v>22</v>
      </c>
      <c r="O38" s="60">
        <v>0.106007</v>
      </c>
      <c r="P38" s="60">
        <v>0.20103092783505155</v>
      </c>
      <c r="Q38" s="60">
        <v>0.48625429553264604</v>
      </c>
      <c r="R38" s="60">
        <v>0.3127147766323024</v>
      </c>
      <c r="S38" s="60">
        <v>0.03296703296703297</v>
      </c>
      <c r="T38" s="64">
        <v>582</v>
      </c>
      <c r="U38" s="64">
        <v>2</v>
      </c>
      <c r="V38" s="64">
        <v>283</v>
      </c>
      <c r="W38" s="64">
        <v>182</v>
      </c>
      <c r="X38" s="64">
        <v>6</v>
      </c>
      <c r="Y38" s="64">
        <v>117</v>
      </c>
      <c r="Z38" s="17">
        <v>2627</v>
      </c>
      <c r="AA38" s="67">
        <v>3.674125874</v>
      </c>
      <c r="AB38" s="70">
        <v>0.344406</v>
      </c>
      <c r="AC38" s="70">
        <v>0.3362075827758594</v>
      </c>
      <c r="AD38" s="70">
        <v>-0.008198417224140608</v>
      </c>
      <c r="AE38" s="67">
        <v>202.31073734779156</v>
      </c>
      <c r="AF38" s="67">
        <v>-4.689262652208441</v>
      </c>
      <c r="AG38" s="70">
        <v>0.30712166172106825</v>
      </c>
      <c r="AH38" s="70">
        <v>0.3412587412587413</v>
      </c>
      <c r="AI38" s="70">
        <v>0.4094955489614243</v>
      </c>
      <c r="AJ38" s="70">
        <v>0.7507542902201656</v>
      </c>
      <c r="AK38" s="70">
        <v>0.3001642987355958</v>
      </c>
      <c r="AL38" s="70">
        <v>0.33470033195495325</v>
      </c>
      <c r="AM38" s="70">
        <v>0.40253818597595187</v>
      </c>
      <c r="AN38" s="70">
        <v>0.7372385179309051</v>
      </c>
      <c r="AO38" s="70">
        <v>-0.006957362985472448</v>
      </c>
      <c r="AP38" s="70">
        <v>-0.0065584093037880375</v>
      </c>
    </row>
    <row r="39" spans="1:43" s="8" customFormat="1" ht="12.75">
      <c r="A39" s="17" t="s">
        <v>404</v>
      </c>
      <c r="B39" s="17" t="s">
        <v>405</v>
      </c>
      <c r="C39" s="17" t="s">
        <v>550</v>
      </c>
      <c r="D39" s="57">
        <v>641</v>
      </c>
      <c r="E39" s="57">
        <v>565</v>
      </c>
      <c r="F39" s="57">
        <v>167</v>
      </c>
      <c r="G39" s="57">
        <v>129</v>
      </c>
      <c r="H39" s="57">
        <v>26</v>
      </c>
      <c r="I39" s="57">
        <v>7</v>
      </c>
      <c r="J39" s="57">
        <v>5</v>
      </c>
      <c r="K39" s="57">
        <v>59</v>
      </c>
      <c r="L39" s="57">
        <v>129</v>
      </c>
      <c r="M39" s="57">
        <v>5</v>
      </c>
      <c r="N39" s="57">
        <v>40</v>
      </c>
      <c r="O39" s="60">
        <v>0.101382</v>
      </c>
      <c r="P39" s="60">
        <v>0.2396088019559902</v>
      </c>
      <c r="Q39" s="60">
        <v>0.530562347188264</v>
      </c>
      <c r="R39" s="60">
        <v>0.22982885085574573</v>
      </c>
      <c r="S39" s="60">
        <v>0.0851063829787234</v>
      </c>
      <c r="T39" s="64">
        <v>409</v>
      </c>
      <c r="U39" s="64">
        <v>1</v>
      </c>
      <c r="V39" s="64">
        <v>217</v>
      </c>
      <c r="W39" s="64">
        <v>94</v>
      </c>
      <c r="X39" s="64">
        <v>8</v>
      </c>
      <c r="Y39" s="64">
        <v>98</v>
      </c>
      <c r="Z39" s="17">
        <v>2582</v>
      </c>
      <c r="AA39" s="67">
        <v>4.028081123</v>
      </c>
      <c r="AB39" s="70">
        <v>0.37156</v>
      </c>
      <c r="AC39" s="70">
        <v>0.3639031334431414</v>
      </c>
      <c r="AD39" s="70">
        <v>-0.007656866556858599</v>
      </c>
      <c r="AE39" s="67">
        <v>163.66176618120966</v>
      </c>
      <c r="AF39" s="67">
        <v>-3.338233818790343</v>
      </c>
      <c r="AG39" s="70">
        <v>0.29557522123893804</v>
      </c>
      <c r="AH39" s="70">
        <v>0.3603174603174603</v>
      </c>
      <c r="AI39" s="70">
        <v>0.3734513274336283</v>
      </c>
      <c r="AJ39" s="70">
        <v>0.7337687877510886</v>
      </c>
      <c r="AK39" s="70">
        <v>0.28966684279860117</v>
      </c>
      <c r="AL39" s="70">
        <v>0.3550186764781106</v>
      </c>
      <c r="AM39" s="70">
        <v>0.36754294899329143</v>
      </c>
      <c r="AN39" s="70">
        <v>0.722561625471402</v>
      </c>
      <c r="AO39" s="70">
        <v>-0.00590837844033687</v>
      </c>
      <c r="AP39" s="70">
        <v>-0.00529878383934973</v>
      </c>
      <c r="AQ39" s="69"/>
    </row>
    <row r="40" spans="1:43" s="8" customFormat="1" ht="12.75">
      <c r="A40" s="17" t="s">
        <v>337</v>
      </c>
      <c r="B40" s="17" t="s">
        <v>338</v>
      </c>
      <c r="C40" s="17" t="s">
        <v>511</v>
      </c>
      <c r="D40" s="57">
        <v>516</v>
      </c>
      <c r="E40" s="57">
        <v>446</v>
      </c>
      <c r="F40" s="57">
        <v>132</v>
      </c>
      <c r="G40" s="57">
        <v>74</v>
      </c>
      <c r="H40" s="57">
        <v>36</v>
      </c>
      <c r="I40" s="57">
        <v>0</v>
      </c>
      <c r="J40" s="57">
        <v>22</v>
      </c>
      <c r="K40" s="57">
        <v>60</v>
      </c>
      <c r="L40" s="57">
        <v>93</v>
      </c>
      <c r="M40" s="57">
        <v>2</v>
      </c>
      <c r="N40" s="57">
        <v>2</v>
      </c>
      <c r="O40" s="60">
        <v>0.0306748</v>
      </c>
      <c r="P40" s="60">
        <v>0.2056338028169014</v>
      </c>
      <c r="Q40" s="60">
        <v>0.4591549295774648</v>
      </c>
      <c r="R40" s="60">
        <v>0.3352112676056338</v>
      </c>
      <c r="S40" s="60">
        <v>0.10084033613445378</v>
      </c>
      <c r="T40" s="64">
        <v>355</v>
      </c>
      <c r="U40" s="64">
        <v>8</v>
      </c>
      <c r="V40" s="64">
        <v>163</v>
      </c>
      <c r="W40" s="64">
        <v>119</v>
      </c>
      <c r="X40" s="64">
        <v>12</v>
      </c>
      <c r="Y40" s="64">
        <v>73</v>
      </c>
      <c r="Z40" s="17">
        <v>2028</v>
      </c>
      <c r="AA40" s="67">
        <v>3.930232558</v>
      </c>
      <c r="AB40" s="70">
        <v>0.33033</v>
      </c>
      <c r="AC40" s="70">
        <v>0.323275557521336</v>
      </c>
      <c r="AD40" s="70">
        <v>-0.0070544424786639914</v>
      </c>
      <c r="AE40" s="67">
        <v>129.65076065460488</v>
      </c>
      <c r="AF40" s="67">
        <v>-2.3492393453951195</v>
      </c>
      <c r="AG40" s="70">
        <v>0.29596412556053814</v>
      </c>
      <c r="AH40" s="70">
        <v>0.3875968992248062</v>
      </c>
      <c r="AI40" s="70">
        <v>0.531390134529148</v>
      </c>
      <c r="AJ40" s="70">
        <v>0.9189870337539542</v>
      </c>
      <c r="AK40" s="70">
        <v>0.29069677276817235</v>
      </c>
      <c r="AL40" s="70">
        <v>0.3830441097957459</v>
      </c>
      <c r="AM40" s="70">
        <v>0.5261227817367822</v>
      </c>
      <c r="AN40" s="70">
        <v>0.909166891532528</v>
      </c>
      <c r="AO40" s="70">
        <v>-0.005267352792365787</v>
      </c>
      <c r="AP40" s="70">
        <v>-0.004552789429060344</v>
      </c>
      <c r="AQ40" s="69"/>
    </row>
    <row r="41" spans="1:43" s="8" customFormat="1" ht="12.75">
      <c r="A41" s="17" t="s">
        <v>360</v>
      </c>
      <c r="B41" s="17" t="s">
        <v>361</v>
      </c>
      <c r="C41" s="17" t="s">
        <v>559</v>
      </c>
      <c r="D41" s="57">
        <v>674</v>
      </c>
      <c r="E41" s="57">
        <v>592</v>
      </c>
      <c r="F41" s="57">
        <v>171</v>
      </c>
      <c r="G41" s="57">
        <v>96</v>
      </c>
      <c r="H41" s="57">
        <v>39</v>
      </c>
      <c r="I41" s="57">
        <v>5</v>
      </c>
      <c r="J41" s="57">
        <v>31</v>
      </c>
      <c r="K41" s="57">
        <v>59</v>
      </c>
      <c r="L41" s="57">
        <v>126</v>
      </c>
      <c r="M41" s="57">
        <v>4</v>
      </c>
      <c r="N41" s="57">
        <v>21</v>
      </c>
      <c r="O41" s="60">
        <v>0.0755814</v>
      </c>
      <c r="P41" s="60">
        <v>0.18240343347639484</v>
      </c>
      <c r="Q41" s="60">
        <v>0.36909871244635195</v>
      </c>
      <c r="R41" s="60">
        <v>0.44849785407725323</v>
      </c>
      <c r="S41" s="60">
        <v>0.15789473684210525</v>
      </c>
      <c r="T41" s="64">
        <v>466</v>
      </c>
      <c r="U41" s="64">
        <v>19</v>
      </c>
      <c r="V41" s="64">
        <v>172</v>
      </c>
      <c r="W41" s="64">
        <v>209</v>
      </c>
      <c r="X41" s="64">
        <v>33</v>
      </c>
      <c r="Y41" s="64">
        <v>85</v>
      </c>
      <c r="Z41" s="17">
        <v>2553</v>
      </c>
      <c r="AA41" s="67">
        <v>3.787833828</v>
      </c>
      <c r="AB41" s="70">
        <v>0.318907</v>
      </c>
      <c r="AC41" s="70">
        <v>0.311912194534151</v>
      </c>
      <c r="AD41" s="70">
        <v>-0.006994805465849019</v>
      </c>
      <c r="AE41" s="67">
        <v>167.9294534004923</v>
      </c>
      <c r="AF41" s="67">
        <v>-3.0705465995077077</v>
      </c>
      <c r="AG41" s="70">
        <v>0.28885135135135137</v>
      </c>
      <c r="AH41" s="70">
        <v>0.3694362017804154</v>
      </c>
      <c r="AI41" s="70">
        <v>0.5168918918918919</v>
      </c>
      <c r="AJ41" s="70">
        <v>0.8863280936723072</v>
      </c>
      <c r="AK41" s="70">
        <v>0.2836646172305613</v>
      </c>
      <c r="AL41" s="70">
        <v>0.36488049465948413</v>
      </c>
      <c r="AM41" s="70">
        <v>0.5117051577711018</v>
      </c>
      <c r="AN41" s="70">
        <v>0.876585652430586</v>
      </c>
      <c r="AO41" s="70">
        <v>-0.005186734120790071</v>
      </c>
      <c r="AP41" s="70">
        <v>-0.004555707120931285</v>
      </c>
      <c r="AQ41" s="69"/>
    </row>
    <row r="42" spans="1:42" ht="12.75">
      <c r="A42" s="17" t="s">
        <v>64</v>
      </c>
      <c r="B42" s="17" t="s">
        <v>65</v>
      </c>
      <c r="C42" s="17" t="s">
        <v>542</v>
      </c>
      <c r="D42" s="57">
        <v>368</v>
      </c>
      <c r="E42" s="57">
        <v>325</v>
      </c>
      <c r="F42" s="57">
        <v>91</v>
      </c>
      <c r="G42" s="57">
        <v>62</v>
      </c>
      <c r="H42" s="57">
        <v>16</v>
      </c>
      <c r="I42" s="57">
        <v>0</v>
      </c>
      <c r="J42" s="57">
        <v>13</v>
      </c>
      <c r="K42" s="57">
        <v>36</v>
      </c>
      <c r="L42" s="57">
        <v>78</v>
      </c>
      <c r="M42" s="57">
        <v>1</v>
      </c>
      <c r="N42" s="57">
        <v>0</v>
      </c>
      <c r="O42" s="60">
        <v>0.0566038</v>
      </c>
      <c r="P42" s="60">
        <v>0.20967741935483872</v>
      </c>
      <c r="Q42" s="60">
        <v>0.4274193548387097</v>
      </c>
      <c r="R42" s="60">
        <v>0.3629032258064516</v>
      </c>
      <c r="S42" s="60">
        <v>0.05555555555555555</v>
      </c>
      <c r="T42" s="64">
        <v>248</v>
      </c>
      <c r="U42" s="64">
        <v>6</v>
      </c>
      <c r="V42" s="64">
        <v>106</v>
      </c>
      <c r="W42" s="64">
        <v>90</v>
      </c>
      <c r="X42" s="64">
        <v>5</v>
      </c>
      <c r="Y42" s="64">
        <v>52</v>
      </c>
      <c r="Z42" s="17">
        <v>1496</v>
      </c>
      <c r="AA42" s="67">
        <v>4.065217391</v>
      </c>
      <c r="AB42" s="70">
        <v>0.331915</v>
      </c>
      <c r="AC42" s="70">
        <v>0.3254837145100426</v>
      </c>
      <c r="AD42" s="70">
        <v>-0.006431285489957417</v>
      </c>
      <c r="AE42" s="67">
        <v>89.48867290986001</v>
      </c>
      <c r="AF42" s="67">
        <v>-1.5113270901399858</v>
      </c>
      <c r="AG42" s="70">
        <v>0.28</v>
      </c>
      <c r="AH42" s="70">
        <v>0.36141304347826086</v>
      </c>
      <c r="AI42" s="70">
        <v>0.4584615384615385</v>
      </c>
      <c r="AJ42" s="70">
        <v>0.8198745819397993</v>
      </c>
      <c r="AK42" s="70">
        <v>0.2753497627995693</v>
      </c>
      <c r="AL42" s="70">
        <v>0.35730617638548917</v>
      </c>
      <c r="AM42" s="70">
        <v>0.45381130126110775</v>
      </c>
      <c r="AN42" s="70">
        <v>0.8111174776465969</v>
      </c>
      <c r="AO42" s="70">
        <v>-0.004650237200430729</v>
      </c>
      <c r="AP42" s="70">
        <v>-0.004106867092771693</v>
      </c>
    </row>
    <row r="43" spans="1:42" ht="12.75">
      <c r="A43" s="17" t="s">
        <v>236</v>
      </c>
      <c r="B43" s="17" t="s">
        <v>237</v>
      </c>
      <c r="C43" s="17" t="s">
        <v>281</v>
      </c>
      <c r="D43" s="57">
        <v>675</v>
      </c>
      <c r="E43" s="58">
        <v>610</v>
      </c>
      <c r="F43" s="57">
        <v>183</v>
      </c>
      <c r="G43" s="57">
        <v>125</v>
      </c>
      <c r="H43" s="57">
        <v>38</v>
      </c>
      <c r="I43" s="57">
        <v>2</v>
      </c>
      <c r="J43" s="57">
        <v>18</v>
      </c>
      <c r="K43" s="57">
        <v>44</v>
      </c>
      <c r="L43" s="57">
        <v>85</v>
      </c>
      <c r="M43" s="57">
        <v>6</v>
      </c>
      <c r="N43" s="57">
        <v>14</v>
      </c>
      <c r="O43" s="60">
        <v>0.0708333</v>
      </c>
      <c r="P43" s="60">
        <v>0.19811320754716982</v>
      </c>
      <c r="Q43" s="60">
        <v>0.4528301886792453</v>
      </c>
      <c r="R43" s="60">
        <v>0.3490566037735849</v>
      </c>
      <c r="S43" s="60">
        <v>0.05405405405405406</v>
      </c>
      <c r="T43" s="64">
        <v>530</v>
      </c>
      <c r="U43" s="64">
        <v>9</v>
      </c>
      <c r="V43" s="64">
        <v>240</v>
      </c>
      <c r="W43" s="64">
        <v>185</v>
      </c>
      <c r="X43" s="64">
        <v>10</v>
      </c>
      <c r="Y43" s="64">
        <v>105</v>
      </c>
      <c r="Z43" s="17">
        <v>2504</v>
      </c>
      <c r="AA43" s="67">
        <v>3.70962963</v>
      </c>
      <c r="AB43" s="70">
        <v>0.321637</v>
      </c>
      <c r="AC43" s="70">
        <v>0.3163468553195509</v>
      </c>
      <c r="AD43" s="70">
        <v>-0.005290144680449083</v>
      </c>
      <c r="AE43" s="67">
        <v>180.28593677892962</v>
      </c>
      <c r="AF43" s="67">
        <v>-2.7140632210703757</v>
      </c>
      <c r="AG43" s="70">
        <v>0.3</v>
      </c>
      <c r="AH43" s="70">
        <v>0.35276532137518685</v>
      </c>
      <c r="AI43" s="70">
        <v>0.4557377049180328</v>
      </c>
      <c r="AJ43" s="70">
        <v>0.8085030262932196</v>
      </c>
      <c r="AK43" s="70">
        <v>0.29555071603103217</v>
      </c>
      <c r="AL43" s="70">
        <v>0.3487084256785196</v>
      </c>
      <c r="AM43" s="70">
        <v>0.45128842094906496</v>
      </c>
      <c r="AN43" s="70">
        <v>0.7999968466275846</v>
      </c>
      <c r="AO43" s="70">
        <v>-0.004449283968967821</v>
      </c>
      <c r="AP43" s="70">
        <v>-0.004056895696667229</v>
      </c>
    </row>
    <row r="44" spans="1:42" ht="12.75">
      <c r="A44" s="17" t="s">
        <v>465</v>
      </c>
      <c r="B44" s="17" t="s">
        <v>466</v>
      </c>
      <c r="C44" s="17" t="s">
        <v>539</v>
      </c>
      <c r="D44" s="57">
        <v>570</v>
      </c>
      <c r="E44" s="57">
        <v>515</v>
      </c>
      <c r="F44" s="57">
        <v>136</v>
      </c>
      <c r="G44" s="57">
        <v>100</v>
      </c>
      <c r="H44" s="57">
        <v>26</v>
      </c>
      <c r="I44" s="57">
        <v>2</v>
      </c>
      <c r="J44" s="57">
        <v>8</v>
      </c>
      <c r="K44" s="57">
        <v>42</v>
      </c>
      <c r="L44" s="57">
        <v>104</v>
      </c>
      <c r="M44" s="57">
        <v>4</v>
      </c>
      <c r="N44" s="57">
        <v>14</v>
      </c>
      <c r="O44" s="60">
        <v>0.0827586</v>
      </c>
      <c r="P44" s="60">
        <v>0.24754901960784315</v>
      </c>
      <c r="Q44" s="60">
        <v>0.3553921568627451</v>
      </c>
      <c r="R44" s="60">
        <v>0.39705882352941174</v>
      </c>
      <c r="S44" s="60">
        <v>0.11728395061728394</v>
      </c>
      <c r="T44" s="64">
        <v>408</v>
      </c>
      <c r="U44" s="64">
        <v>1</v>
      </c>
      <c r="V44" s="64">
        <v>145</v>
      </c>
      <c r="W44" s="64">
        <v>162</v>
      </c>
      <c r="X44" s="64">
        <v>19</v>
      </c>
      <c r="Y44" s="64">
        <v>101</v>
      </c>
      <c r="Z44" s="17">
        <v>2311</v>
      </c>
      <c r="AA44" s="67">
        <v>4.054385964912281</v>
      </c>
      <c r="AB44" s="70">
        <v>0.314496</v>
      </c>
      <c r="AC44" s="70">
        <v>0.3092416098354088</v>
      </c>
      <c r="AD44" s="70">
        <v>-0.005254390164591172</v>
      </c>
      <c r="AE44" s="67">
        <v>133.86133520301138</v>
      </c>
      <c r="AF44" s="67">
        <v>-2.138664796988621</v>
      </c>
      <c r="AG44" s="70">
        <v>0.26407766990291265</v>
      </c>
      <c r="AH44" s="70">
        <v>0.3185053380782918</v>
      </c>
      <c r="AI44" s="70">
        <v>0.36699029126213595</v>
      </c>
      <c r="AJ44" s="70">
        <v>0.6854956293404277</v>
      </c>
      <c r="AK44" s="70">
        <v>0.25992492272429396</v>
      </c>
      <c r="AL44" s="70">
        <v>0.31469988470286725</v>
      </c>
      <c r="AM44" s="70">
        <v>0.36283754408351726</v>
      </c>
      <c r="AN44" s="70">
        <v>0.6775374287863845</v>
      </c>
      <c r="AO44" s="70">
        <v>-0.004152747178618688</v>
      </c>
      <c r="AP44" s="70">
        <v>-0.003805453375424539</v>
      </c>
    </row>
    <row r="45" spans="1:42" ht="12.75">
      <c r="A45" s="17" t="s">
        <v>527</v>
      </c>
      <c r="B45" s="17" t="s">
        <v>528</v>
      </c>
      <c r="C45" s="17" t="s">
        <v>516</v>
      </c>
      <c r="D45" s="57">
        <v>376</v>
      </c>
      <c r="E45" s="57">
        <v>337</v>
      </c>
      <c r="F45" s="57">
        <v>91</v>
      </c>
      <c r="G45" s="57">
        <v>64</v>
      </c>
      <c r="H45" s="57">
        <v>21</v>
      </c>
      <c r="I45" s="57">
        <v>1</v>
      </c>
      <c r="J45" s="57">
        <v>5</v>
      </c>
      <c r="K45" s="57">
        <v>33</v>
      </c>
      <c r="L45" s="57">
        <v>46</v>
      </c>
      <c r="M45" s="57">
        <v>0</v>
      </c>
      <c r="N45" s="57">
        <v>3</v>
      </c>
      <c r="O45" s="60">
        <v>0.035398230088495575</v>
      </c>
      <c r="P45" s="60">
        <v>0.20344827586206896</v>
      </c>
      <c r="Q45" s="60">
        <v>0.3896551724137931</v>
      </c>
      <c r="R45" s="60">
        <v>0.4068965517241379</v>
      </c>
      <c r="S45" s="60">
        <v>0.16101694915254236</v>
      </c>
      <c r="T45" s="64">
        <v>290</v>
      </c>
      <c r="U45" s="64">
        <v>5</v>
      </c>
      <c r="V45" s="64">
        <v>113</v>
      </c>
      <c r="W45" s="64">
        <v>118</v>
      </c>
      <c r="X45" s="64">
        <v>19</v>
      </c>
      <c r="Y45" s="64">
        <v>59</v>
      </c>
      <c r="Z45" s="17">
        <v>1486</v>
      </c>
      <c r="AA45" s="67">
        <v>3.952127659574468</v>
      </c>
      <c r="AB45" s="70">
        <v>0.3006993006993007</v>
      </c>
      <c r="AC45" s="70">
        <v>0.2957950469542482</v>
      </c>
      <c r="AD45" s="70">
        <v>-0.004904253745052489</v>
      </c>
      <c r="AE45" s="67">
        <v>89.59637547892027</v>
      </c>
      <c r="AF45" s="67">
        <v>-1.4036245210797347</v>
      </c>
      <c r="AG45" s="70">
        <v>0.27002967359050445</v>
      </c>
      <c r="AH45" s="70">
        <v>0.344</v>
      </c>
      <c r="AI45" s="70">
        <v>0.3857566765578635</v>
      </c>
      <c r="AJ45" s="70">
        <v>0.7297566765578635</v>
      </c>
      <c r="AK45" s="70">
        <v>0.26586461566445185</v>
      </c>
      <c r="AL45" s="70">
        <v>0.3402570012771207</v>
      </c>
      <c r="AM45" s="70">
        <v>0.3815916186318109</v>
      </c>
      <c r="AN45" s="70">
        <v>0.7218486199089316</v>
      </c>
      <c r="AO45" s="70">
        <v>-0.0041650579260525955</v>
      </c>
      <c r="AP45" s="70">
        <v>-0.003742998722879254</v>
      </c>
    </row>
    <row r="46" spans="1:42" ht="12.75">
      <c r="A46" s="17" t="s">
        <v>370</v>
      </c>
      <c r="B46" s="17" t="s">
        <v>371</v>
      </c>
      <c r="C46" s="17" t="s">
        <v>559</v>
      </c>
      <c r="D46" s="57">
        <v>354</v>
      </c>
      <c r="E46" s="57">
        <v>321</v>
      </c>
      <c r="F46" s="57">
        <v>81</v>
      </c>
      <c r="G46" s="57">
        <v>50</v>
      </c>
      <c r="H46" s="57">
        <v>21</v>
      </c>
      <c r="I46" s="57">
        <v>5</v>
      </c>
      <c r="J46" s="57">
        <v>5</v>
      </c>
      <c r="K46" s="57">
        <v>30</v>
      </c>
      <c r="L46" s="57">
        <v>74</v>
      </c>
      <c r="M46" s="57">
        <v>1</v>
      </c>
      <c r="N46" s="57">
        <v>4</v>
      </c>
      <c r="O46" s="60">
        <v>0.0416667</v>
      </c>
      <c r="P46" s="60">
        <v>0.20647773279352227</v>
      </c>
      <c r="Q46" s="60">
        <v>0.38866396761133604</v>
      </c>
      <c r="R46" s="60">
        <v>0.4048582995951417</v>
      </c>
      <c r="S46" s="60">
        <v>0.16</v>
      </c>
      <c r="T46" s="64">
        <v>247</v>
      </c>
      <c r="U46" s="64">
        <v>1</v>
      </c>
      <c r="V46" s="64">
        <v>96</v>
      </c>
      <c r="W46" s="64">
        <v>100</v>
      </c>
      <c r="X46" s="64">
        <v>16</v>
      </c>
      <c r="Y46" s="64">
        <v>51</v>
      </c>
      <c r="Z46" s="17">
        <v>1422</v>
      </c>
      <c r="AA46" s="67">
        <v>4.016949153</v>
      </c>
      <c r="AB46" s="70">
        <v>0.312757</v>
      </c>
      <c r="AC46" s="70">
        <v>0.30788699042744716</v>
      </c>
      <c r="AD46" s="70">
        <v>-0.004870009572552847</v>
      </c>
      <c r="AE46" s="67">
        <v>79.81653867386966</v>
      </c>
      <c r="AF46" s="67">
        <v>-1.1834613261303417</v>
      </c>
      <c r="AG46" s="70">
        <v>0.2523364485981308</v>
      </c>
      <c r="AH46" s="70">
        <v>0.31728045325779036</v>
      </c>
      <c r="AI46" s="70">
        <v>0.37383177570093457</v>
      </c>
      <c r="AJ46" s="70">
        <v>0.6911122289587249</v>
      </c>
      <c r="AK46" s="70">
        <v>0.2486496531896251</v>
      </c>
      <c r="AL46" s="70">
        <v>0.31392787159736446</v>
      </c>
      <c r="AM46" s="70">
        <v>0.3701449802924288</v>
      </c>
      <c r="AN46" s="70">
        <v>0.6840728518897933</v>
      </c>
      <c r="AO46" s="70">
        <v>-0.003686795408505722</v>
      </c>
      <c r="AP46" s="70">
        <v>-0.0033525816604259018</v>
      </c>
    </row>
    <row r="47" spans="1:42" ht="12.75">
      <c r="A47" s="17" t="s">
        <v>477</v>
      </c>
      <c r="B47" s="17" t="s">
        <v>478</v>
      </c>
      <c r="C47" s="17" t="s">
        <v>565</v>
      </c>
      <c r="D47" s="57">
        <v>655</v>
      </c>
      <c r="E47" s="57">
        <v>513</v>
      </c>
      <c r="F47" s="57">
        <v>155</v>
      </c>
      <c r="G47" s="57">
        <v>86</v>
      </c>
      <c r="H47" s="57">
        <v>24</v>
      </c>
      <c r="I47" s="57">
        <v>2</v>
      </c>
      <c r="J47" s="57">
        <v>43</v>
      </c>
      <c r="K47" s="57">
        <v>132</v>
      </c>
      <c r="L47" s="57">
        <v>111</v>
      </c>
      <c r="M47" s="57">
        <v>4</v>
      </c>
      <c r="N47" s="57">
        <v>9</v>
      </c>
      <c r="O47" s="60">
        <v>0.08</v>
      </c>
      <c r="P47" s="60">
        <v>0.16009852216748768</v>
      </c>
      <c r="Q47" s="60">
        <v>0.3694581280788177</v>
      </c>
      <c r="R47" s="60">
        <v>0.47044334975369456</v>
      </c>
      <c r="S47" s="60">
        <v>0.1518324607329843</v>
      </c>
      <c r="T47" s="64">
        <v>406</v>
      </c>
      <c r="U47" s="64">
        <v>6</v>
      </c>
      <c r="V47" s="64">
        <v>150</v>
      </c>
      <c r="W47" s="64">
        <v>191</v>
      </c>
      <c r="X47" s="64">
        <v>29</v>
      </c>
      <c r="Y47" s="64">
        <v>65</v>
      </c>
      <c r="Z47" s="17">
        <v>2805</v>
      </c>
      <c r="AA47" s="67">
        <v>4.282442748091603</v>
      </c>
      <c r="AB47" s="70">
        <v>0.30854</v>
      </c>
      <c r="AC47" s="70">
        <v>0.3037014527528498</v>
      </c>
      <c r="AD47" s="70">
        <v>-0.00483854724715016</v>
      </c>
      <c r="AE47" s="67">
        <v>153.24362734928448</v>
      </c>
      <c r="AF47" s="67">
        <v>-1.7563726507155195</v>
      </c>
      <c r="AG47" s="70">
        <v>0.30214424951267055</v>
      </c>
      <c r="AH47" s="70">
        <v>0.44732824427480916</v>
      </c>
      <c r="AI47" s="70">
        <v>0.6062378167641326</v>
      </c>
      <c r="AJ47" s="70">
        <v>1.0535660610389417</v>
      </c>
      <c r="AK47" s="70">
        <v>0.2987205211487027</v>
      </c>
      <c r="AL47" s="70">
        <v>0.4446467593118847</v>
      </c>
      <c r="AM47" s="70">
        <v>0.6028140884001647</v>
      </c>
      <c r="AN47" s="70">
        <v>1.0474608477120495</v>
      </c>
      <c r="AO47" s="70">
        <v>-0.0034237283639678706</v>
      </c>
      <c r="AP47" s="70">
        <v>-0.002681484962924474</v>
      </c>
    </row>
    <row r="48" spans="1:42" ht="12.75">
      <c r="A48" s="17" t="s">
        <v>58</v>
      </c>
      <c r="B48" s="17" t="s">
        <v>269</v>
      </c>
      <c r="C48" s="17" t="s">
        <v>280</v>
      </c>
      <c r="D48" s="57">
        <v>706</v>
      </c>
      <c r="E48" s="57">
        <v>658</v>
      </c>
      <c r="F48" s="57">
        <v>201</v>
      </c>
      <c r="G48" s="57">
        <v>134</v>
      </c>
      <c r="H48" s="57">
        <v>44</v>
      </c>
      <c r="I48" s="57">
        <v>5</v>
      </c>
      <c r="J48" s="57">
        <v>18</v>
      </c>
      <c r="K48" s="57">
        <v>35</v>
      </c>
      <c r="L48" s="57">
        <v>94</v>
      </c>
      <c r="M48" s="57">
        <v>5</v>
      </c>
      <c r="N48" s="57">
        <v>20</v>
      </c>
      <c r="O48" s="60">
        <v>0.0984849</v>
      </c>
      <c r="P48" s="60">
        <v>0.20320855614973263</v>
      </c>
      <c r="Q48" s="60">
        <v>0.47058823529411764</v>
      </c>
      <c r="R48" s="60">
        <v>0.32620320855614976</v>
      </c>
      <c r="S48" s="60">
        <v>0.1092896174863388</v>
      </c>
      <c r="T48" s="64">
        <v>561</v>
      </c>
      <c r="U48" s="64">
        <v>1</v>
      </c>
      <c r="V48" s="64">
        <v>264</v>
      </c>
      <c r="W48" s="64">
        <v>183</v>
      </c>
      <c r="X48" s="64">
        <v>20</v>
      </c>
      <c r="Y48" s="64">
        <v>114</v>
      </c>
      <c r="Z48" s="17">
        <v>2573</v>
      </c>
      <c r="AA48" s="67">
        <v>3.644475921</v>
      </c>
      <c r="AB48" s="70">
        <v>0.332123</v>
      </c>
      <c r="AC48" s="70">
        <v>0.3273133268193716</v>
      </c>
      <c r="AD48" s="70">
        <v>-0.004809673180628415</v>
      </c>
      <c r="AE48" s="67">
        <v>198.34964307747376</v>
      </c>
      <c r="AF48" s="67">
        <v>-2.6503569225262424</v>
      </c>
      <c r="AG48" s="70">
        <v>0.30547112462006076</v>
      </c>
      <c r="AH48" s="70">
        <v>0.33905579399141633</v>
      </c>
      <c r="AI48" s="70">
        <v>0.45896656534954405</v>
      </c>
      <c r="AJ48" s="70">
        <v>0.7980223593409603</v>
      </c>
      <c r="AK48" s="70">
        <v>0.3014432265615103</v>
      </c>
      <c r="AL48" s="70">
        <v>0.33526415318665775</v>
      </c>
      <c r="AM48" s="70">
        <v>0.4549386672909936</v>
      </c>
      <c r="AN48" s="70">
        <v>0.7902028204776513</v>
      </c>
      <c r="AO48" s="70">
        <v>-0.004027898058550472</v>
      </c>
      <c r="AP48" s="70">
        <v>-0.003791640804758578</v>
      </c>
    </row>
    <row r="49" spans="1:43" s="8" customFormat="1" ht="12.75">
      <c r="A49" s="17" t="s">
        <v>383</v>
      </c>
      <c r="B49" s="17" t="s">
        <v>384</v>
      </c>
      <c r="C49" s="17" t="s">
        <v>543</v>
      </c>
      <c r="D49" s="57">
        <v>337</v>
      </c>
      <c r="E49" s="57">
        <v>305</v>
      </c>
      <c r="F49" s="57">
        <v>70</v>
      </c>
      <c r="G49" s="57">
        <v>41</v>
      </c>
      <c r="H49" s="57">
        <v>13</v>
      </c>
      <c r="I49" s="57">
        <v>0</v>
      </c>
      <c r="J49" s="57">
        <v>16</v>
      </c>
      <c r="K49" s="57">
        <v>22</v>
      </c>
      <c r="L49" s="57">
        <v>71</v>
      </c>
      <c r="M49" s="57">
        <v>3</v>
      </c>
      <c r="N49" s="57">
        <v>0</v>
      </c>
      <c r="O49" s="60">
        <v>0.0612245</v>
      </c>
      <c r="P49" s="60">
        <v>0.18143459915611815</v>
      </c>
      <c r="Q49" s="60">
        <v>0.20675105485232068</v>
      </c>
      <c r="R49" s="60">
        <v>0.6118143459915611</v>
      </c>
      <c r="S49" s="60">
        <v>0.16551724137931034</v>
      </c>
      <c r="T49" s="64">
        <v>237</v>
      </c>
      <c r="U49" s="64">
        <v>4</v>
      </c>
      <c r="V49" s="64">
        <v>49</v>
      </c>
      <c r="W49" s="64">
        <v>145</v>
      </c>
      <c r="X49" s="64">
        <v>24</v>
      </c>
      <c r="Y49" s="64">
        <v>43</v>
      </c>
      <c r="Z49" s="17">
        <v>1307</v>
      </c>
      <c r="AA49" s="67">
        <v>3.878338279</v>
      </c>
      <c r="AB49" s="70">
        <v>0.244344</v>
      </c>
      <c r="AC49" s="70">
        <v>0.23954820608957128</v>
      </c>
      <c r="AD49" s="70">
        <v>-0.004795793910428725</v>
      </c>
      <c r="AE49" s="67">
        <v>68.94015354579525</v>
      </c>
      <c r="AF49" s="67">
        <v>-1.0598464542047452</v>
      </c>
      <c r="AG49" s="70">
        <v>0.22950819672131148</v>
      </c>
      <c r="AH49" s="70">
        <v>0.2874251497005988</v>
      </c>
      <c r="AI49" s="70">
        <v>0.43934426229508194</v>
      </c>
      <c r="AJ49" s="70">
        <v>0.7267694119956807</v>
      </c>
      <c r="AK49" s="70">
        <v>0.2260332903140828</v>
      </c>
      <c r="AL49" s="70">
        <v>0.2842519567239379</v>
      </c>
      <c r="AM49" s="70">
        <v>0.43586935588785325</v>
      </c>
      <c r="AN49" s="70">
        <v>0.7201213126117911</v>
      </c>
      <c r="AO49" s="70">
        <v>-0.0034749064072286673</v>
      </c>
      <c r="AP49" s="70">
        <v>-0.00317319297666091</v>
      </c>
      <c r="AQ49" s="69"/>
    </row>
    <row r="50" spans="1:43" s="8" customFormat="1" ht="12.75">
      <c r="A50" s="17" t="s">
        <v>339</v>
      </c>
      <c r="B50" s="17" t="s">
        <v>340</v>
      </c>
      <c r="C50" s="17" t="s">
        <v>511</v>
      </c>
      <c r="D50" s="57">
        <v>503</v>
      </c>
      <c r="E50" s="57">
        <v>455</v>
      </c>
      <c r="F50" s="57">
        <v>135</v>
      </c>
      <c r="G50" s="57">
        <v>99</v>
      </c>
      <c r="H50" s="57">
        <v>24</v>
      </c>
      <c r="I50" s="57">
        <v>2</v>
      </c>
      <c r="J50" s="57">
        <v>10</v>
      </c>
      <c r="K50" s="57">
        <v>28</v>
      </c>
      <c r="L50" s="57">
        <v>81</v>
      </c>
      <c r="M50" s="57">
        <v>4</v>
      </c>
      <c r="N50" s="57">
        <v>6</v>
      </c>
      <c r="O50" s="60">
        <v>0.049505</v>
      </c>
      <c r="P50" s="60">
        <v>0.225201072386059</v>
      </c>
      <c r="Q50" s="60">
        <v>0.5415549597855228</v>
      </c>
      <c r="R50" s="60">
        <v>0.23324396782841822</v>
      </c>
      <c r="S50" s="60">
        <v>0.08045977011494253</v>
      </c>
      <c r="T50" s="64">
        <v>373</v>
      </c>
      <c r="U50" s="64">
        <v>7</v>
      </c>
      <c r="V50" s="64">
        <v>202</v>
      </c>
      <c r="W50" s="64">
        <v>87</v>
      </c>
      <c r="X50" s="64">
        <v>7</v>
      </c>
      <c r="Y50" s="64">
        <v>84</v>
      </c>
      <c r="Z50" s="17">
        <v>1826</v>
      </c>
      <c r="AA50" s="67">
        <v>3.630218688</v>
      </c>
      <c r="AB50" s="70">
        <v>0.339674</v>
      </c>
      <c r="AC50" s="70">
        <v>0.3348782068460554</v>
      </c>
      <c r="AD50" s="70">
        <v>-0.004795793153944572</v>
      </c>
      <c r="AE50" s="67">
        <v>133.2351801193484</v>
      </c>
      <c r="AF50" s="67">
        <v>-1.7648198806516007</v>
      </c>
      <c r="AG50" s="70">
        <v>0.2967032967032967</v>
      </c>
      <c r="AH50" s="70">
        <v>0.3441295546558704</v>
      </c>
      <c r="AI50" s="70">
        <v>0.421978021978022</v>
      </c>
      <c r="AJ50" s="70">
        <v>0.7661075766338924</v>
      </c>
      <c r="AK50" s="70">
        <v>0.2928245716908756</v>
      </c>
      <c r="AL50" s="70">
        <v>0.3405570447760089</v>
      </c>
      <c r="AM50" s="70">
        <v>0.4180992969656009</v>
      </c>
      <c r="AN50" s="70">
        <v>0.7586563417416098</v>
      </c>
      <c r="AO50" s="70">
        <v>-0.0038787250124210915</v>
      </c>
      <c r="AP50" s="70">
        <v>-0.0035725098798615185</v>
      </c>
      <c r="AQ50" s="69"/>
    </row>
    <row r="51" spans="1:42" ht="12.75">
      <c r="A51" s="17" t="s">
        <v>457</v>
      </c>
      <c r="B51" s="17" t="s">
        <v>458</v>
      </c>
      <c r="C51" s="17" t="s">
        <v>512</v>
      </c>
      <c r="D51" s="57">
        <v>379</v>
      </c>
      <c r="E51" s="57">
        <v>336</v>
      </c>
      <c r="F51" s="57">
        <v>87</v>
      </c>
      <c r="G51" s="57">
        <v>60</v>
      </c>
      <c r="H51" s="57">
        <v>22</v>
      </c>
      <c r="I51" s="57">
        <v>0</v>
      </c>
      <c r="J51" s="57">
        <v>5</v>
      </c>
      <c r="K51" s="57">
        <v>36</v>
      </c>
      <c r="L51" s="57">
        <v>91</v>
      </c>
      <c r="M51" s="57">
        <v>2</v>
      </c>
      <c r="N51" s="57">
        <v>1</v>
      </c>
      <c r="O51" s="60">
        <v>0.0465116</v>
      </c>
      <c r="P51" s="60">
        <v>0.21052631578947367</v>
      </c>
      <c r="Q51" s="60">
        <v>0.5222672064777328</v>
      </c>
      <c r="R51" s="60">
        <v>0.26720647773279355</v>
      </c>
      <c r="S51" s="60">
        <v>0.06060606060606061</v>
      </c>
      <c r="T51" s="64">
        <v>247</v>
      </c>
      <c r="U51" s="64">
        <v>3</v>
      </c>
      <c r="V51" s="64">
        <v>129</v>
      </c>
      <c r="W51" s="64">
        <v>66</v>
      </c>
      <c r="X51" s="64">
        <v>4</v>
      </c>
      <c r="Y51" s="64">
        <v>52</v>
      </c>
      <c r="Z51" s="17">
        <v>1570</v>
      </c>
      <c r="AA51" s="67">
        <v>4.142480211081794</v>
      </c>
      <c r="AB51" s="70">
        <v>0.338843</v>
      </c>
      <c r="AC51" s="70">
        <v>0.3347974062486091</v>
      </c>
      <c r="AD51" s="70">
        <v>-0.004045593751390908</v>
      </c>
      <c r="AE51" s="67">
        <v>86.02097231216341</v>
      </c>
      <c r="AF51" s="67">
        <v>-0.9790276878365916</v>
      </c>
      <c r="AG51" s="70">
        <v>0.25892857142857145</v>
      </c>
      <c r="AH51" s="70">
        <v>0.33421750663129973</v>
      </c>
      <c r="AI51" s="70">
        <v>0.37797619047619047</v>
      </c>
      <c r="AJ51" s="70">
        <v>0.7121936971074903</v>
      </c>
      <c r="AK51" s="70">
        <v>0.2560147985481054</v>
      </c>
      <c r="AL51" s="70">
        <v>0.33162061621263506</v>
      </c>
      <c r="AM51" s="70">
        <v>0.3750624175957244</v>
      </c>
      <c r="AN51" s="70">
        <v>0.7066830338083594</v>
      </c>
      <c r="AO51" s="70">
        <v>-0.00291377288046607</v>
      </c>
      <c r="AP51" s="70">
        <v>-0.002596890418664677</v>
      </c>
    </row>
    <row r="52" spans="1:42" ht="12.75">
      <c r="A52" s="17" t="s">
        <v>303</v>
      </c>
      <c r="B52" s="17" t="s">
        <v>304</v>
      </c>
      <c r="C52" s="17" t="s">
        <v>563</v>
      </c>
      <c r="D52" s="57">
        <v>635</v>
      </c>
      <c r="E52" s="57">
        <v>571</v>
      </c>
      <c r="F52" s="57">
        <v>161</v>
      </c>
      <c r="G52" s="57">
        <v>108</v>
      </c>
      <c r="H52" s="57">
        <v>32</v>
      </c>
      <c r="I52" s="57">
        <v>0</v>
      </c>
      <c r="J52" s="57">
        <v>21</v>
      </c>
      <c r="K52" s="57">
        <v>53</v>
      </c>
      <c r="L52" s="57">
        <v>142</v>
      </c>
      <c r="M52" s="57">
        <v>5</v>
      </c>
      <c r="N52" s="57">
        <v>4</v>
      </c>
      <c r="O52" s="60">
        <v>0.0543478</v>
      </c>
      <c r="P52" s="60">
        <v>0.2304147465437788</v>
      </c>
      <c r="Q52" s="60">
        <v>0.423963133640553</v>
      </c>
      <c r="R52" s="60">
        <v>0.3456221198156682</v>
      </c>
      <c r="S52" s="60">
        <v>0.04666666666666667</v>
      </c>
      <c r="T52" s="64">
        <v>434</v>
      </c>
      <c r="U52" s="64">
        <v>6</v>
      </c>
      <c r="V52" s="64">
        <v>184</v>
      </c>
      <c r="W52" s="64">
        <v>150</v>
      </c>
      <c r="X52" s="64">
        <v>7</v>
      </c>
      <c r="Y52" s="64">
        <v>100</v>
      </c>
      <c r="Z52" s="17">
        <v>2475</v>
      </c>
      <c r="AA52" s="67">
        <v>3.897637795</v>
      </c>
      <c r="AB52" s="70">
        <v>0.338983</v>
      </c>
      <c r="AC52" s="70">
        <v>0.3350904682501947</v>
      </c>
      <c r="AD52" s="70">
        <v>-0.003892531749805306</v>
      </c>
      <c r="AE52" s="67">
        <v>159.3923633873304</v>
      </c>
      <c r="AF52" s="67">
        <v>-1.6076366126696087</v>
      </c>
      <c r="AG52" s="70">
        <v>0.2819614711033275</v>
      </c>
      <c r="AH52" s="70">
        <v>0.3464566929133858</v>
      </c>
      <c r="AI52" s="70">
        <v>0.45359019264448336</v>
      </c>
      <c r="AJ52" s="70">
        <v>0.8000468855578692</v>
      </c>
      <c r="AK52" s="70">
        <v>0.2791459954243965</v>
      </c>
      <c r="AL52" s="70">
        <v>0.3439249817123313</v>
      </c>
      <c r="AM52" s="70">
        <v>0.4507747169655524</v>
      </c>
      <c r="AN52" s="70">
        <v>0.7946996986778837</v>
      </c>
      <c r="AO52" s="70">
        <v>-0.0028154756789309787</v>
      </c>
      <c r="AP52" s="70">
        <v>-0.0025317112010544984</v>
      </c>
    </row>
    <row r="53" spans="1:43" s="8" customFormat="1" ht="12.75">
      <c r="A53" s="17" t="s">
        <v>552</v>
      </c>
      <c r="B53" s="17" t="s">
        <v>553</v>
      </c>
      <c r="C53" s="17" t="s">
        <v>544</v>
      </c>
      <c r="D53" s="57">
        <v>552</v>
      </c>
      <c r="E53" s="57">
        <v>502</v>
      </c>
      <c r="F53" s="57">
        <v>136</v>
      </c>
      <c r="G53" s="57">
        <v>87</v>
      </c>
      <c r="H53" s="57">
        <v>26</v>
      </c>
      <c r="I53" s="57">
        <v>11</v>
      </c>
      <c r="J53" s="57">
        <v>12</v>
      </c>
      <c r="K53" s="57">
        <v>32</v>
      </c>
      <c r="L53" s="57">
        <v>124</v>
      </c>
      <c r="M53" s="57">
        <v>1</v>
      </c>
      <c r="N53" s="57">
        <v>22</v>
      </c>
      <c r="O53" s="60">
        <v>0.141104</v>
      </c>
      <c r="P53" s="60">
        <v>0.16666666666666666</v>
      </c>
      <c r="Q53" s="60">
        <v>0.46839080459770116</v>
      </c>
      <c r="R53" s="60">
        <v>0.3649425287356322</v>
      </c>
      <c r="S53" s="60">
        <v>0.11811023622047244</v>
      </c>
      <c r="T53" s="64">
        <v>348</v>
      </c>
      <c r="U53" s="64">
        <v>10</v>
      </c>
      <c r="V53" s="64">
        <v>163</v>
      </c>
      <c r="W53" s="64">
        <v>127</v>
      </c>
      <c r="X53" s="64">
        <v>15</v>
      </c>
      <c r="Y53" s="64">
        <v>58</v>
      </c>
      <c r="Z53" s="17">
        <v>1999</v>
      </c>
      <c r="AA53" s="67">
        <v>3.621376811594203</v>
      </c>
      <c r="AB53" s="70">
        <v>0.337875</v>
      </c>
      <c r="AC53" s="70">
        <v>0.3341493981058328</v>
      </c>
      <c r="AD53" s="70">
        <v>-0.0037256018941672076</v>
      </c>
      <c r="AE53" s="67">
        <v>134.63282910484062</v>
      </c>
      <c r="AF53" s="67">
        <v>-1.3671708951593757</v>
      </c>
      <c r="AG53" s="70">
        <v>0.27091633466135456</v>
      </c>
      <c r="AH53" s="70">
        <v>0.326605504587156</v>
      </c>
      <c r="AI53" s="70">
        <v>0.40039840637450197</v>
      </c>
      <c r="AJ53" s="70">
        <v>0.727003910961658</v>
      </c>
      <c r="AK53" s="70">
        <v>0.26819288666302915</v>
      </c>
      <c r="AL53" s="70">
        <v>0.32409693413732227</v>
      </c>
      <c r="AM53" s="70">
        <v>0.39767495837617656</v>
      </c>
      <c r="AN53" s="70">
        <v>0.7217718925134988</v>
      </c>
      <c r="AO53" s="70">
        <v>-0.0027234479983254123</v>
      </c>
      <c r="AP53" s="70">
        <v>-0.0025085704498337136</v>
      </c>
      <c r="AQ53" s="69"/>
    </row>
    <row r="54" spans="1:42" ht="12.75">
      <c r="A54" s="17" t="s">
        <v>207</v>
      </c>
      <c r="B54" s="17" t="s">
        <v>338</v>
      </c>
      <c r="C54" s="17" t="s">
        <v>513</v>
      </c>
      <c r="D54" s="57">
        <v>522</v>
      </c>
      <c r="E54" s="58">
        <v>462</v>
      </c>
      <c r="F54" s="57">
        <v>128</v>
      </c>
      <c r="G54" s="57">
        <v>75</v>
      </c>
      <c r="H54" s="57">
        <v>32</v>
      </c>
      <c r="I54" s="57">
        <v>2</v>
      </c>
      <c r="J54" s="57">
        <v>19</v>
      </c>
      <c r="K54" s="57">
        <v>49</v>
      </c>
      <c r="L54" s="57">
        <v>106</v>
      </c>
      <c r="M54" s="57">
        <v>7</v>
      </c>
      <c r="N54" s="57">
        <v>13</v>
      </c>
      <c r="O54" s="60">
        <v>0.0454545</v>
      </c>
      <c r="P54" s="60">
        <v>0.21212121212121213</v>
      </c>
      <c r="Q54" s="60">
        <v>0.36363636363636365</v>
      </c>
      <c r="R54" s="60">
        <v>0.42424242424242425</v>
      </c>
      <c r="S54" s="60">
        <v>0.1038961038961039</v>
      </c>
      <c r="T54" s="64">
        <v>363</v>
      </c>
      <c r="U54" s="64">
        <v>4</v>
      </c>
      <c r="V54" s="64">
        <v>132</v>
      </c>
      <c r="W54" s="64">
        <v>154</v>
      </c>
      <c r="X54" s="64">
        <v>16</v>
      </c>
      <c r="Y54" s="64">
        <v>77</v>
      </c>
      <c r="Z54" s="17">
        <v>2120</v>
      </c>
      <c r="AA54" s="67">
        <v>4.061302682</v>
      </c>
      <c r="AB54" s="70">
        <v>0.31686</v>
      </c>
      <c r="AC54" s="70">
        <v>0.31344939935064936</v>
      </c>
      <c r="AD54" s="70">
        <v>-0.0034106006493506147</v>
      </c>
      <c r="AE54" s="67">
        <v>126.82659337662338</v>
      </c>
      <c r="AF54" s="67">
        <v>-1.1734066233766214</v>
      </c>
      <c r="AG54" s="70">
        <v>0.27705627705627706</v>
      </c>
      <c r="AH54" s="70">
        <v>0.34674329501915707</v>
      </c>
      <c r="AI54" s="70">
        <v>0.47619047619047616</v>
      </c>
      <c r="AJ54" s="70">
        <v>0.8229337712096332</v>
      </c>
      <c r="AK54" s="70">
        <v>0.2745164358801372</v>
      </c>
      <c r="AL54" s="70">
        <v>0.3444953896103896</v>
      </c>
      <c r="AM54" s="70">
        <v>0.4736506350143363</v>
      </c>
      <c r="AN54" s="70">
        <v>0.8181460246247259</v>
      </c>
      <c r="AO54" s="70">
        <v>-0.0025398411761398676</v>
      </c>
      <c r="AP54" s="70">
        <v>-0.002247905408767459</v>
      </c>
    </row>
    <row r="55" spans="1:42" ht="12.75">
      <c r="A55" s="17" t="s">
        <v>31</v>
      </c>
      <c r="B55" s="17" t="s">
        <v>240</v>
      </c>
      <c r="C55" s="17" t="s">
        <v>507</v>
      </c>
      <c r="D55" s="57">
        <v>639</v>
      </c>
      <c r="E55" s="57">
        <v>543</v>
      </c>
      <c r="F55" s="57">
        <v>163</v>
      </c>
      <c r="G55" s="57">
        <v>107</v>
      </c>
      <c r="H55" s="57">
        <v>25</v>
      </c>
      <c r="I55" s="57">
        <v>0</v>
      </c>
      <c r="J55" s="57">
        <v>31</v>
      </c>
      <c r="K55" s="57">
        <v>77</v>
      </c>
      <c r="L55" s="57">
        <v>89</v>
      </c>
      <c r="M55" s="57">
        <v>11</v>
      </c>
      <c r="N55" s="57">
        <v>1</v>
      </c>
      <c r="O55" s="60">
        <v>0.00581395</v>
      </c>
      <c r="P55" s="60">
        <v>0.22365591397849463</v>
      </c>
      <c r="Q55" s="60">
        <v>0.36989247311827955</v>
      </c>
      <c r="R55" s="60">
        <v>0.4064516129032258</v>
      </c>
      <c r="S55" s="60">
        <v>0.07936507936507936</v>
      </c>
      <c r="T55" s="64">
        <v>465</v>
      </c>
      <c r="U55" s="64">
        <v>8</v>
      </c>
      <c r="V55" s="64">
        <v>172</v>
      </c>
      <c r="W55" s="64">
        <v>189</v>
      </c>
      <c r="X55" s="64">
        <v>15</v>
      </c>
      <c r="Y55" s="64">
        <v>104</v>
      </c>
      <c r="Z55" s="17">
        <v>2502</v>
      </c>
      <c r="AA55" s="67">
        <v>3.915492958</v>
      </c>
      <c r="AB55" s="70">
        <v>0.304147</v>
      </c>
      <c r="AC55" s="70">
        <v>0.30139728786771014</v>
      </c>
      <c r="AD55" s="70">
        <v>-0.002749712132289861</v>
      </c>
      <c r="AE55" s="67">
        <v>161.8064229345862</v>
      </c>
      <c r="AF55" s="67">
        <v>-1.1935770654137912</v>
      </c>
      <c r="AG55" s="70">
        <v>0.3001841620626151</v>
      </c>
      <c r="AH55" s="70">
        <v>0.38810641627543035</v>
      </c>
      <c r="AI55" s="70">
        <v>0.5230202578268877</v>
      </c>
      <c r="AJ55" s="70">
        <v>0.9111266741023181</v>
      </c>
      <c r="AK55" s="70">
        <v>0.2979860459200483</v>
      </c>
      <c r="AL55" s="70">
        <v>0.3862385335439534</v>
      </c>
      <c r="AM55" s="70">
        <v>0.5208221416843208</v>
      </c>
      <c r="AN55" s="70">
        <v>0.9070606752282742</v>
      </c>
      <c r="AO55" s="70">
        <v>-0.0021981161425668194</v>
      </c>
      <c r="AP55" s="70">
        <v>-0.0018678827314769775</v>
      </c>
    </row>
    <row r="56" spans="1:42" ht="12.75">
      <c r="A56" s="17" t="s">
        <v>173</v>
      </c>
      <c r="B56" s="17" t="s">
        <v>452</v>
      </c>
      <c r="C56" s="17" t="s">
        <v>510</v>
      </c>
      <c r="D56" s="57">
        <v>472</v>
      </c>
      <c r="E56" s="58">
        <v>410</v>
      </c>
      <c r="F56" s="57">
        <v>116</v>
      </c>
      <c r="G56" s="57">
        <v>87</v>
      </c>
      <c r="H56" s="57">
        <v>23</v>
      </c>
      <c r="I56" s="57">
        <v>0</v>
      </c>
      <c r="J56" s="57">
        <v>6</v>
      </c>
      <c r="K56" s="57">
        <v>48</v>
      </c>
      <c r="L56" s="57">
        <v>48</v>
      </c>
      <c r="M56" s="57">
        <v>1</v>
      </c>
      <c r="N56" s="57">
        <v>1</v>
      </c>
      <c r="O56" s="60">
        <v>0.0463576</v>
      </c>
      <c r="P56" s="60">
        <v>0.20994475138121546</v>
      </c>
      <c r="Q56" s="60">
        <v>0.4171270718232044</v>
      </c>
      <c r="R56" s="60">
        <v>0.3729281767955801</v>
      </c>
      <c r="S56" s="60">
        <v>0.13333333333333333</v>
      </c>
      <c r="T56" s="64">
        <v>362</v>
      </c>
      <c r="U56" s="64">
        <v>10</v>
      </c>
      <c r="V56" s="64">
        <v>151</v>
      </c>
      <c r="W56" s="64">
        <v>135</v>
      </c>
      <c r="X56" s="64">
        <v>18</v>
      </c>
      <c r="Y56" s="64">
        <v>76</v>
      </c>
      <c r="Z56" s="17">
        <v>1783</v>
      </c>
      <c r="AA56" s="67">
        <v>3.777542373</v>
      </c>
      <c r="AB56" s="70">
        <v>0.308123</v>
      </c>
      <c r="AC56" s="70">
        <v>0.3055449429645541</v>
      </c>
      <c r="AD56" s="70">
        <v>-0.002578057035445891</v>
      </c>
      <c r="AE56" s="67">
        <v>115.07954463834581</v>
      </c>
      <c r="AF56" s="67">
        <v>-0.9204553616541915</v>
      </c>
      <c r="AG56" s="70">
        <v>0.28292682926829266</v>
      </c>
      <c r="AH56" s="70">
        <v>0.37100213219616207</v>
      </c>
      <c r="AI56" s="70">
        <v>0.3902439024390244</v>
      </c>
      <c r="AJ56" s="70">
        <v>0.7612460346351865</v>
      </c>
      <c r="AK56" s="70">
        <v>0.28068181619108734</v>
      </c>
      <c r="AL56" s="70">
        <v>0.3690395408067075</v>
      </c>
      <c r="AM56" s="70">
        <v>0.3879988893618191</v>
      </c>
      <c r="AN56" s="70">
        <v>0.7570384301685266</v>
      </c>
      <c r="AO56" s="70">
        <v>-0.0022450130772053156</v>
      </c>
      <c r="AP56" s="70">
        <v>-0.001962591389454593</v>
      </c>
    </row>
    <row r="57" spans="1:42" ht="12.75">
      <c r="A57" s="17" t="s">
        <v>433</v>
      </c>
      <c r="B57" s="17" t="s">
        <v>476</v>
      </c>
      <c r="C57" s="17" t="s">
        <v>561</v>
      </c>
      <c r="D57" s="57">
        <v>440</v>
      </c>
      <c r="E57" s="57">
        <v>395</v>
      </c>
      <c r="F57" s="57">
        <v>114</v>
      </c>
      <c r="G57" s="57">
        <v>79</v>
      </c>
      <c r="H57" s="57">
        <v>21</v>
      </c>
      <c r="I57" s="57">
        <v>2</v>
      </c>
      <c r="J57" s="57">
        <v>12</v>
      </c>
      <c r="K57" s="57">
        <v>41</v>
      </c>
      <c r="L57" s="57">
        <v>73</v>
      </c>
      <c r="M57" s="57">
        <v>3</v>
      </c>
      <c r="N57" s="57">
        <v>3</v>
      </c>
      <c r="O57" s="60">
        <v>0.0792683</v>
      </c>
      <c r="P57" s="60">
        <v>0.15692307692307692</v>
      </c>
      <c r="Q57" s="60">
        <v>0.5046153846153846</v>
      </c>
      <c r="R57" s="60">
        <v>0.3384615384615385</v>
      </c>
      <c r="S57" s="60">
        <v>0.05454545454545454</v>
      </c>
      <c r="T57" s="64">
        <v>325</v>
      </c>
      <c r="U57" s="64">
        <v>1</v>
      </c>
      <c r="V57" s="64">
        <v>164</v>
      </c>
      <c r="W57" s="64">
        <v>110</v>
      </c>
      <c r="X57" s="64">
        <v>6</v>
      </c>
      <c r="Y57" s="64">
        <v>51</v>
      </c>
      <c r="Z57" s="17">
        <v>1713</v>
      </c>
      <c r="AA57" s="67">
        <v>3.893181818</v>
      </c>
      <c r="AB57" s="70">
        <v>0.325879</v>
      </c>
      <c r="AC57" s="70">
        <v>0.32348672729080247</v>
      </c>
      <c r="AD57" s="70">
        <v>-0.002392272709197507</v>
      </c>
      <c r="AE57" s="67">
        <v>113.25134564202118</v>
      </c>
      <c r="AF57" s="67">
        <v>-0.7486543579788218</v>
      </c>
      <c r="AG57" s="70">
        <v>0.28860759493670884</v>
      </c>
      <c r="AH57" s="70">
        <v>0.35454545454545455</v>
      </c>
      <c r="AI57" s="70">
        <v>0.44050632911392407</v>
      </c>
      <c r="AJ57" s="70">
        <v>0.7950517836593787</v>
      </c>
      <c r="AK57" s="70">
        <v>0.28671226744815487</v>
      </c>
      <c r="AL57" s="70">
        <v>0.35284396736823</v>
      </c>
      <c r="AM57" s="70">
        <v>0.4386110016253701</v>
      </c>
      <c r="AN57" s="70">
        <v>0.7914549689936001</v>
      </c>
      <c r="AO57" s="70">
        <v>-0.0018953274885539773</v>
      </c>
      <c r="AP57" s="70">
        <v>-0.0017014871772245699</v>
      </c>
    </row>
    <row r="58" spans="1:43" s="7" customFormat="1" ht="12.75" customHeight="1">
      <c r="A58" s="17" t="s">
        <v>278</v>
      </c>
      <c r="B58" s="17" t="s">
        <v>402</v>
      </c>
      <c r="C58" s="17" t="s">
        <v>280</v>
      </c>
      <c r="D58" s="57">
        <v>365</v>
      </c>
      <c r="E58" s="57">
        <v>338</v>
      </c>
      <c r="F58" s="57">
        <v>89</v>
      </c>
      <c r="G58" s="57">
        <v>65</v>
      </c>
      <c r="H58" s="57">
        <v>18</v>
      </c>
      <c r="I58" s="57">
        <v>1</v>
      </c>
      <c r="J58" s="57">
        <v>5</v>
      </c>
      <c r="K58" s="57">
        <v>22</v>
      </c>
      <c r="L58" s="57">
        <v>51</v>
      </c>
      <c r="M58" s="57">
        <v>2</v>
      </c>
      <c r="N58" s="57">
        <v>2</v>
      </c>
      <c r="O58" s="60">
        <v>0.0540541</v>
      </c>
      <c r="P58" s="60">
        <v>0.2041522491349481</v>
      </c>
      <c r="Q58" s="60">
        <v>0.38408304498269896</v>
      </c>
      <c r="R58" s="60">
        <v>0.4117647058823529</v>
      </c>
      <c r="S58" s="60">
        <v>0.21008403361344538</v>
      </c>
      <c r="T58" s="64">
        <v>289</v>
      </c>
      <c r="U58" s="64">
        <v>1</v>
      </c>
      <c r="V58" s="64">
        <v>111</v>
      </c>
      <c r="W58" s="64">
        <v>119</v>
      </c>
      <c r="X58" s="64">
        <v>25</v>
      </c>
      <c r="Y58" s="64">
        <v>59</v>
      </c>
      <c r="Z58" s="72">
        <v>1374</v>
      </c>
      <c r="AA58" s="73">
        <v>3.764383562</v>
      </c>
      <c r="AB58" s="74">
        <v>0.295775</v>
      </c>
      <c r="AC58" s="74">
        <v>0.29376986124894355</v>
      </c>
      <c r="AD58" s="74">
        <v>-0.0020051387510564567</v>
      </c>
      <c r="AE58" s="73">
        <v>88.43064059469997</v>
      </c>
      <c r="AF58" s="73">
        <v>-0.5693594053000339</v>
      </c>
      <c r="AG58" s="74">
        <v>0.26331360946745563</v>
      </c>
      <c r="AH58" s="74">
        <v>0.3085399449035813</v>
      </c>
      <c r="AI58" s="74">
        <v>0.3698224852071006</v>
      </c>
      <c r="AJ58" s="74">
        <v>0.6783624301106819</v>
      </c>
      <c r="AK58" s="74">
        <v>0.26162911418550283</v>
      </c>
      <c r="AL58" s="74">
        <v>0.30697146169338835</v>
      </c>
      <c r="AM58" s="74">
        <v>0.3681379899251478</v>
      </c>
      <c r="AN58" s="74">
        <v>0.6751094516185361</v>
      </c>
      <c r="AO58" s="74">
        <v>-0.0016844952819528025</v>
      </c>
      <c r="AP58" s="74">
        <v>-0.001568483210192928</v>
      </c>
      <c r="AQ58" s="71"/>
    </row>
    <row r="59" spans="1:42" ht="12.75">
      <c r="A59" s="75" t="s">
        <v>263</v>
      </c>
      <c r="B59" s="75" t="s">
        <v>264</v>
      </c>
      <c r="C59" s="75" t="s">
        <v>541</v>
      </c>
      <c r="D59" s="76">
        <v>491</v>
      </c>
      <c r="E59" s="76">
        <v>421</v>
      </c>
      <c r="F59" s="76">
        <v>127</v>
      </c>
      <c r="G59" s="76">
        <v>86</v>
      </c>
      <c r="H59" s="76">
        <v>27</v>
      </c>
      <c r="I59" s="76">
        <v>0</v>
      </c>
      <c r="J59" s="76">
        <v>14</v>
      </c>
      <c r="K59" s="76">
        <v>59</v>
      </c>
      <c r="L59" s="76">
        <v>71</v>
      </c>
      <c r="M59" s="76">
        <v>8</v>
      </c>
      <c r="N59" s="76">
        <v>0</v>
      </c>
      <c r="O59" s="77">
        <v>0.0238095</v>
      </c>
      <c r="P59" s="77">
        <v>0.2709497206703911</v>
      </c>
      <c r="Q59" s="77">
        <v>0.35195530726256985</v>
      </c>
      <c r="R59" s="77">
        <v>0.3770949720670391</v>
      </c>
      <c r="S59" s="77">
        <v>0.08148148148148149</v>
      </c>
      <c r="T59" s="78">
        <v>358</v>
      </c>
      <c r="U59" s="78">
        <v>3</v>
      </c>
      <c r="V59" s="78">
        <v>126</v>
      </c>
      <c r="W59" s="78">
        <v>135</v>
      </c>
      <c r="X59" s="78">
        <v>11</v>
      </c>
      <c r="Y59" s="78">
        <v>97</v>
      </c>
      <c r="Z59" s="75">
        <v>2026</v>
      </c>
      <c r="AA59" s="79">
        <v>4.126272912</v>
      </c>
      <c r="AB59" s="80">
        <v>0.328488</v>
      </c>
      <c r="AC59" s="80">
        <v>0.3265741886362653</v>
      </c>
      <c r="AD59" s="80">
        <v>-0.0019138113637346965</v>
      </c>
      <c r="AE59" s="79">
        <v>126.34152089087526</v>
      </c>
      <c r="AF59" s="79">
        <v>-0.6584791091247411</v>
      </c>
      <c r="AG59" s="80">
        <v>0.3016627078384798</v>
      </c>
      <c r="AH59" s="80">
        <v>0.384928716904277</v>
      </c>
      <c r="AI59" s="80">
        <v>0.47268408551068886</v>
      </c>
      <c r="AJ59" s="80">
        <v>0.8576128024149658</v>
      </c>
      <c r="AK59" s="80">
        <v>0.30009862444388424</v>
      </c>
      <c r="AL59" s="80">
        <v>0.3835876189223528</v>
      </c>
      <c r="AM59" s="80">
        <v>0.4711200021160933</v>
      </c>
      <c r="AN59" s="80">
        <v>0.8547076210384461</v>
      </c>
      <c r="AO59" s="80">
        <v>-0.0015640833945955723</v>
      </c>
      <c r="AP59" s="80">
        <v>-0.0013410979819241664</v>
      </c>
    </row>
    <row r="60" spans="1:42" ht="12.75">
      <c r="A60" s="75" t="s">
        <v>327</v>
      </c>
      <c r="B60" s="75" t="s">
        <v>328</v>
      </c>
      <c r="C60" s="75" t="s">
        <v>282</v>
      </c>
      <c r="D60" s="76">
        <v>468</v>
      </c>
      <c r="E60" s="76">
        <v>430</v>
      </c>
      <c r="F60" s="76">
        <v>114</v>
      </c>
      <c r="G60" s="76">
        <v>85</v>
      </c>
      <c r="H60" s="76">
        <v>16</v>
      </c>
      <c r="I60" s="76">
        <v>1</v>
      </c>
      <c r="J60" s="76">
        <v>12</v>
      </c>
      <c r="K60" s="76">
        <v>29</v>
      </c>
      <c r="L60" s="76">
        <v>99</v>
      </c>
      <c r="M60" s="76">
        <v>3</v>
      </c>
      <c r="N60" s="76">
        <v>2</v>
      </c>
      <c r="O60" s="77">
        <v>0.057971</v>
      </c>
      <c r="P60" s="77">
        <v>0.24242424242424243</v>
      </c>
      <c r="Q60" s="77">
        <v>0.41818181818181815</v>
      </c>
      <c r="R60" s="77">
        <v>0.3393939393939394</v>
      </c>
      <c r="S60" s="77">
        <v>0.14285714285714285</v>
      </c>
      <c r="T60" s="78">
        <v>330</v>
      </c>
      <c r="U60" s="78">
        <v>2</v>
      </c>
      <c r="V60" s="78">
        <v>138</v>
      </c>
      <c r="W60" s="78">
        <v>112</v>
      </c>
      <c r="X60" s="78">
        <v>16</v>
      </c>
      <c r="Y60" s="78">
        <v>80</v>
      </c>
      <c r="Z60" s="75">
        <v>1816</v>
      </c>
      <c r="AA60" s="79">
        <v>3.88034188</v>
      </c>
      <c r="AB60" s="80">
        <v>0.31677</v>
      </c>
      <c r="AC60" s="80">
        <v>0.3150837740026657</v>
      </c>
      <c r="AD60" s="80">
        <v>-0.0016862259973343119</v>
      </c>
      <c r="AE60" s="79">
        <v>113.45697522885835</v>
      </c>
      <c r="AF60" s="79">
        <v>-0.5430247711416456</v>
      </c>
      <c r="AG60" s="80">
        <v>0.2651162790697674</v>
      </c>
      <c r="AH60" s="80">
        <v>0.3125</v>
      </c>
      <c r="AI60" s="80">
        <v>0.3930232558139535</v>
      </c>
      <c r="AJ60" s="80">
        <v>0.7055232558139535</v>
      </c>
      <c r="AK60" s="80">
        <v>0.26385343076478684</v>
      </c>
      <c r="AL60" s="80">
        <v>0.31132968799322924</v>
      </c>
      <c r="AM60" s="80">
        <v>0.3917604075089729</v>
      </c>
      <c r="AN60" s="80">
        <v>0.7030900955022021</v>
      </c>
      <c r="AO60" s="80">
        <v>-0.0012628483049805794</v>
      </c>
      <c r="AP60" s="80">
        <v>-0.0011703120067707573</v>
      </c>
    </row>
    <row r="61" spans="1:42" ht="12.75">
      <c r="A61" s="75" t="s">
        <v>377</v>
      </c>
      <c r="B61" s="75" t="s">
        <v>378</v>
      </c>
      <c r="C61" s="75" t="s">
        <v>543</v>
      </c>
      <c r="D61" s="76">
        <v>510</v>
      </c>
      <c r="E61" s="76">
        <v>452</v>
      </c>
      <c r="F61" s="76">
        <v>131</v>
      </c>
      <c r="G61" s="76">
        <v>111</v>
      </c>
      <c r="H61" s="76">
        <v>14</v>
      </c>
      <c r="I61" s="76">
        <v>6</v>
      </c>
      <c r="J61" s="76">
        <v>0</v>
      </c>
      <c r="K61" s="76">
        <v>47</v>
      </c>
      <c r="L61" s="76">
        <v>58</v>
      </c>
      <c r="M61" s="76">
        <v>1</v>
      </c>
      <c r="N61" s="76">
        <v>10</v>
      </c>
      <c r="O61" s="77">
        <v>0.0923077</v>
      </c>
      <c r="P61" s="77">
        <v>0.23529411764705882</v>
      </c>
      <c r="Q61" s="77">
        <v>0.49872122762148335</v>
      </c>
      <c r="R61" s="77">
        <v>0.2659846547314578</v>
      </c>
      <c r="S61" s="77">
        <v>0.028846153846153848</v>
      </c>
      <c r="T61" s="78">
        <v>391</v>
      </c>
      <c r="U61" s="78">
        <v>2</v>
      </c>
      <c r="V61" s="78">
        <v>195</v>
      </c>
      <c r="W61" s="78">
        <v>104</v>
      </c>
      <c r="X61" s="78">
        <v>3</v>
      </c>
      <c r="Y61" s="78">
        <v>92</v>
      </c>
      <c r="Z61" s="75">
        <v>2181</v>
      </c>
      <c r="AA61" s="79">
        <v>4.276470588</v>
      </c>
      <c r="AB61" s="80">
        <v>0.331646</v>
      </c>
      <c r="AC61" s="80">
        <v>0.33054854707594206</v>
      </c>
      <c r="AD61" s="80">
        <v>-0.00109745292405794</v>
      </c>
      <c r="AE61" s="79">
        <v>130.56667609499712</v>
      </c>
      <c r="AF61" s="79">
        <v>-0.43332390500287943</v>
      </c>
      <c r="AG61" s="80">
        <v>0.28982300884955753</v>
      </c>
      <c r="AH61" s="80">
        <v>0.35856573705179284</v>
      </c>
      <c r="AI61" s="80">
        <v>0.3274336283185841</v>
      </c>
      <c r="AJ61" s="80">
        <v>0.6859993653703769</v>
      </c>
      <c r="AK61" s="80">
        <v>0.28886432764379893</v>
      </c>
      <c r="AL61" s="80">
        <v>0.3577025420219066</v>
      </c>
      <c r="AM61" s="80">
        <v>0.3264749471128255</v>
      </c>
      <c r="AN61" s="80">
        <v>0.6841774891347321</v>
      </c>
      <c r="AO61" s="80">
        <v>-0.0009586812057585936</v>
      </c>
      <c r="AP61" s="80">
        <v>-0.0008631950298862434</v>
      </c>
    </row>
    <row r="62" spans="1:42" ht="12.75">
      <c r="A62" s="75" t="s">
        <v>273</v>
      </c>
      <c r="B62" s="75" t="s">
        <v>274</v>
      </c>
      <c r="C62" s="75" t="s">
        <v>280</v>
      </c>
      <c r="D62" s="76">
        <v>656</v>
      </c>
      <c r="E62" s="76">
        <v>601</v>
      </c>
      <c r="F62" s="76">
        <v>171</v>
      </c>
      <c r="G62" s="76">
        <v>100</v>
      </c>
      <c r="H62" s="76">
        <v>47</v>
      </c>
      <c r="I62" s="76">
        <v>4</v>
      </c>
      <c r="J62" s="76">
        <v>20</v>
      </c>
      <c r="K62" s="76">
        <v>37</v>
      </c>
      <c r="L62" s="76">
        <v>123</v>
      </c>
      <c r="M62" s="76">
        <v>10</v>
      </c>
      <c r="N62" s="76">
        <v>22</v>
      </c>
      <c r="O62" s="77">
        <v>0.0714286</v>
      </c>
      <c r="P62" s="77">
        <v>0.1987704918032787</v>
      </c>
      <c r="Q62" s="77">
        <v>0.4016393442622951</v>
      </c>
      <c r="R62" s="77">
        <v>0.39959016393442626</v>
      </c>
      <c r="S62" s="77">
        <v>0.12307692307692308</v>
      </c>
      <c r="T62" s="78">
        <v>488</v>
      </c>
      <c r="U62" s="78">
        <v>8</v>
      </c>
      <c r="V62" s="78">
        <v>196</v>
      </c>
      <c r="W62" s="78">
        <v>195</v>
      </c>
      <c r="X62" s="78">
        <v>24</v>
      </c>
      <c r="Y62" s="78">
        <v>97</v>
      </c>
      <c r="Z62" s="75">
        <v>2388</v>
      </c>
      <c r="AA62" s="79">
        <v>3.640243902</v>
      </c>
      <c r="AB62" s="80">
        <v>0.32265</v>
      </c>
      <c r="AC62" s="80">
        <v>0.3215982588967954</v>
      </c>
      <c r="AD62" s="80">
        <v>-0.0010517411032046065</v>
      </c>
      <c r="AE62" s="79">
        <v>170.50798516370025</v>
      </c>
      <c r="AF62" s="79">
        <v>-0.4920148362997452</v>
      </c>
      <c r="AG62" s="80">
        <v>0.28452579034941766</v>
      </c>
      <c r="AH62" s="80">
        <v>0.32926829268292684</v>
      </c>
      <c r="AI62" s="80">
        <v>0.46755407653910147</v>
      </c>
      <c r="AJ62" s="80">
        <v>0.7968223692220283</v>
      </c>
      <c r="AK62" s="80">
        <v>0.2837071300560736</v>
      </c>
      <c r="AL62" s="80">
        <v>0.32851827006661627</v>
      </c>
      <c r="AM62" s="80">
        <v>0.46673541624575743</v>
      </c>
      <c r="AN62" s="80">
        <v>0.7952536863123737</v>
      </c>
      <c r="AO62" s="80">
        <v>-0.0008186602933440423</v>
      </c>
      <c r="AP62" s="80">
        <v>-0.000750022616310575</v>
      </c>
    </row>
    <row r="63" spans="1:42" ht="12.75">
      <c r="A63" s="75" t="s">
        <v>0</v>
      </c>
      <c r="B63" s="75" t="s">
        <v>1</v>
      </c>
      <c r="C63" s="75" t="s">
        <v>566</v>
      </c>
      <c r="D63" s="76">
        <v>668</v>
      </c>
      <c r="E63" s="76">
        <v>591</v>
      </c>
      <c r="F63" s="76">
        <v>147</v>
      </c>
      <c r="G63" s="76">
        <v>104</v>
      </c>
      <c r="H63" s="76">
        <v>22</v>
      </c>
      <c r="I63" s="76">
        <v>11</v>
      </c>
      <c r="J63" s="76">
        <v>10</v>
      </c>
      <c r="K63" s="76">
        <v>56</v>
      </c>
      <c r="L63" s="76">
        <v>181</v>
      </c>
      <c r="M63" s="76">
        <v>3</v>
      </c>
      <c r="N63" s="76">
        <v>22</v>
      </c>
      <c r="O63" s="77">
        <v>0.12766</v>
      </c>
      <c r="P63" s="77">
        <v>0.16791979949874686</v>
      </c>
      <c r="Q63" s="77">
        <v>0.47117794486215536</v>
      </c>
      <c r="R63" s="77">
        <v>0.3609022556390977</v>
      </c>
      <c r="S63" s="77">
        <v>0.04861111111111111</v>
      </c>
      <c r="T63" s="78">
        <v>399</v>
      </c>
      <c r="U63" s="78">
        <v>4</v>
      </c>
      <c r="V63" s="78">
        <v>188</v>
      </c>
      <c r="W63" s="78">
        <v>144</v>
      </c>
      <c r="X63" s="78">
        <v>7</v>
      </c>
      <c r="Y63" s="78">
        <v>67</v>
      </c>
      <c r="Z63" s="75">
        <v>2646</v>
      </c>
      <c r="AA63" s="79">
        <v>3.961077844</v>
      </c>
      <c r="AB63" s="80">
        <v>0.33995</v>
      </c>
      <c r="AC63" s="80">
        <v>0.3394678655971407</v>
      </c>
      <c r="AD63" s="80">
        <v>-0.0004821344028592689</v>
      </c>
      <c r="AE63" s="79">
        <v>146.8055498356477</v>
      </c>
      <c r="AF63" s="79">
        <v>-0.194450164352304</v>
      </c>
      <c r="AG63" s="80">
        <v>0.24873096446700507</v>
      </c>
      <c r="AH63" s="80">
        <v>0.3165137614678899</v>
      </c>
      <c r="AI63" s="80">
        <v>0.34179357021996615</v>
      </c>
      <c r="AJ63" s="80">
        <v>0.658307331687856</v>
      </c>
      <c r="AK63" s="80">
        <v>0.24840194557639203</v>
      </c>
      <c r="AL63" s="80">
        <v>0.3162164370575653</v>
      </c>
      <c r="AM63" s="80">
        <v>0.3414645513293531</v>
      </c>
      <c r="AN63" s="80">
        <v>0.6576809883869184</v>
      </c>
      <c r="AO63" s="80">
        <v>-0.000329018890613042</v>
      </c>
      <c r="AP63" s="80">
        <v>-0.00029732441032459533</v>
      </c>
    </row>
    <row r="64" spans="1:42" ht="12.75">
      <c r="A64" s="75" t="s">
        <v>63</v>
      </c>
      <c r="B64" s="75" t="s">
        <v>338</v>
      </c>
      <c r="C64" s="75" t="s">
        <v>542</v>
      </c>
      <c r="D64" s="76">
        <v>385</v>
      </c>
      <c r="E64" s="81">
        <v>352</v>
      </c>
      <c r="F64" s="76">
        <v>87</v>
      </c>
      <c r="G64" s="76">
        <v>52</v>
      </c>
      <c r="H64" s="76">
        <v>23</v>
      </c>
      <c r="I64" s="76">
        <v>1</v>
      </c>
      <c r="J64" s="76">
        <v>11</v>
      </c>
      <c r="K64" s="76">
        <v>23</v>
      </c>
      <c r="L64" s="76">
        <v>87</v>
      </c>
      <c r="M64" s="76">
        <v>5</v>
      </c>
      <c r="N64" s="76">
        <v>1</v>
      </c>
      <c r="O64" s="77">
        <v>0.0769231</v>
      </c>
      <c r="P64" s="77">
        <v>0.17777777777777778</v>
      </c>
      <c r="Q64" s="77">
        <v>0.337037037037037</v>
      </c>
      <c r="R64" s="77">
        <v>0.48518518518518516</v>
      </c>
      <c r="S64" s="77">
        <v>0.16030534351145037</v>
      </c>
      <c r="T64" s="78">
        <v>270</v>
      </c>
      <c r="U64" s="78">
        <v>5</v>
      </c>
      <c r="V64" s="78">
        <v>91</v>
      </c>
      <c r="W64" s="78">
        <v>131</v>
      </c>
      <c r="X64" s="78">
        <v>21</v>
      </c>
      <c r="Y64" s="78">
        <v>48</v>
      </c>
      <c r="Z64" s="75">
        <v>1481</v>
      </c>
      <c r="AA64" s="79">
        <v>3.846753247</v>
      </c>
      <c r="AB64" s="80">
        <v>0.293436</v>
      </c>
      <c r="AC64" s="80">
        <v>0.2930907742576587</v>
      </c>
      <c r="AD64" s="80">
        <v>-0.0003452257423412486</v>
      </c>
      <c r="AE64" s="79">
        <v>86.91051053273361</v>
      </c>
      <c r="AF64" s="79">
        <v>-0.08948946726638951</v>
      </c>
      <c r="AG64" s="80">
        <v>0.2471590909090909</v>
      </c>
      <c r="AH64" s="80">
        <v>0.2987012987012987</v>
      </c>
      <c r="AI64" s="80">
        <v>0.4147727272727273</v>
      </c>
      <c r="AJ64" s="80">
        <v>0.713474025974026</v>
      </c>
      <c r="AK64" s="80">
        <v>0.2469048594679932</v>
      </c>
      <c r="AL64" s="80">
        <v>0.2984688585265808</v>
      </c>
      <c r="AM64" s="80">
        <v>0.4145184958316296</v>
      </c>
      <c r="AN64" s="80">
        <v>0.7129873543582104</v>
      </c>
      <c r="AO64" s="80">
        <v>-0.00025423144109770757</v>
      </c>
      <c r="AP64" s="80">
        <v>-0.00023244017471790723</v>
      </c>
    </row>
    <row r="65" spans="1:42" ht="12.75">
      <c r="A65" s="75" t="s">
        <v>335</v>
      </c>
      <c r="B65" s="75" t="s">
        <v>336</v>
      </c>
      <c r="C65" s="75" t="s">
        <v>511</v>
      </c>
      <c r="D65" s="76">
        <v>518</v>
      </c>
      <c r="E65" s="76">
        <v>475</v>
      </c>
      <c r="F65" s="76">
        <v>145</v>
      </c>
      <c r="G65" s="76">
        <v>98</v>
      </c>
      <c r="H65" s="76">
        <v>32</v>
      </c>
      <c r="I65" s="76">
        <v>1</v>
      </c>
      <c r="J65" s="76">
        <v>14</v>
      </c>
      <c r="K65" s="76">
        <v>33</v>
      </c>
      <c r="L65" s="76">
        <v>44</v>
      </c>
      <c r="M65" s="76">
        <v>4</v>
      </c>
      <c r="N65" s="76">
        <v>4</v>
      </c>
      <c r="O65" s="77">
        <v>0.0358974</v>
      </c>
      <c r="P65" s="77">
        <v>0.195852534562212</v>
      </c>
      <c r="Q65" s="77">
        <v>0.44930875576036866</v>
      </c>
      <c r="R65" s="77">
        <v>0.3548387096774194</v>
      </c>
      <c r="S65" s="77">
        <v>0.1038961038961039</v>
      </c>
      <c r="T65" s="78">
        <v>434</v>
      </c>
      <c r="U65" s="78">
        <v>1</v>
      </c>
      <c r="V65" s="78">
        <v>195</v>
      </c>
      <c r="W65" s="78">
        <v>154</v>
      </c>
      <c r="X65" s="78">
        <v>16</v>
      </c>
      <c r="Y65" s="78">
        <v>85</v>
      </c>
      <c r="Z65" s="75">
        <v>1797</v>
      </c>
      <c r="AA65" s="79">
        <v>3.469111969</v>
      </c>
      <c r="AB65" s="80">
        <v>0.311164</v>
      </c>
      <c r="AC65" s="80">
        <v>0.3108413956440164</v>
      </c>
      <c r="AD65" s="80">
        <v>-0.00032260435598358006</v>
      </c>
      <c r="AE65" s="79">
        <v>144.86422756613092</v>
      </c>
      <c r="AF65" s="79">
        <v>-0.13577243386907867</v>
      </c>
      <c r="AG65" s="80">
        <v>0.30526315789473685</v>
      </c>
      <c r="AH65" s="80">
        <v>0.3489278752436647</v>
      </c>
      <c r="AI65" s="80">
        <v>0.4673684210526316</v>
      </c>
      <c r="AJ65" s="80">
        <v>0.8162962962962963</v>
      </c>
      <c r="AK65" s="80">
        <v>0.30497732119185456</v>
      </c>
      <c r="AL65" s="80">
        <v>0.34866321162988484</v>
      </c>
      <c r="AM65" s="80">
        <v>0.4670825843497493</v>
      </c>
      <c r="AN65" s="80">
        <v>0.8157457959796341</v>
      </c>
      <c r="AO65" s="80">
        <v>-0.0002858367028822917</v>
      </c>
      <c r="AP65" s="80">
        <v>-0.0002646636137798586</v>
      </c>
    </row>
    <row r="66" spans="1:42" ht="12.75">
      <c r="A66" s="75" t="s">
        <v>366</v>
      </c>
      <c r="B66" s="75" t="s">
        <v>367</v>
      </c>
      <c r="C66" s="75" t="s">
        <v>559</v>
      </c>
      <c r="D66" s="76">
        <v>493</v>
      </c>
      <c r="E66" s="76">
        <v>445</v>
      </c>
      <c r="F66" s="76">
        <v>130</v>
      </c>
      <c r="G66" s="76">
        <v>94</v>
      </c>
      <c r="H66" s="76">
        <v>20</v>
      </c>
      <c r="I66" s="76">
        <v>8</v>
      </c>
      <c r="J66" s="76">
        <v>8</v>
      </c>
      <c r="K66" s="76">
        <v>43</v>
      </c>
      <c r="L66" s="76">
        <v>82</v>
      </c>
      <c r="M66" s="76">
        <v>2</v>
      </c>
      <c r="N66" s="76">
        <v>15</v>
      </c>
      <c r="O66" s="77">
        <v>0.0571429</v>
      </c>
      <c r="P66" s="77">
        <v>0.2237960339943343</v>
      </c>
      <c r="Q66" s="77">
        <v>0.49575070821529743</v>
      </c>
      <c r="R66" s="77">
        <v>0.2804532577903683</v>
      </c>
      <c r="S66" s="77">
        <v>0.030303030303030304</v>
      </c>
      <c r="T66" s="78">
        <v>353</v>
      </c>
      <c r="U66" s="78">
        <v>3</v>
      </c>
      <c r="V66" s="78">
        <v>175</v>
      </c>
      <c r="W66" s="78">
        <v>99</v>
      </c>
      <c r="X66" s="78">
        <v>3</v>
      </c>
      <c r="Y66" s="78">
        <v>79</v>
      </c>
      <c r="Z66" s="75">
        <v>1758</v>
      </c>
      <c r="AA66" s="79">
        <v>3.565922921</v>
      </c>
      <c r="AB66" s="80">
        <v>0.341737</v>
      </c>
      <c r="AC66" s="80">
        <v>0.34145644885855964</v>
      </c>
      <c r="AD66" s="80">
        <v>-0.0002805511414403772</v>
      </c>
      <c r="AE66" s="79">
        <v>129.89995224250578</v>
      </c>
      <c r="AF66" s="79">
        <v>-0.10004775749422379</v>
      </c>
      <c r="AG66" s="80">
        <v>0.29213483146067415</v>
      </c>
      <c r="AH66" s="80">
        <v>0.35699797160243407</v>
      </c>
      <c r="AI66" s="80">
        <v>0.39775280898876403</v>
      </c>
      <c r="AJ66" s="80">
        <v>0.7547507805911982</v>
      </c>
      <c r="AK66" s="80">
        <v>0.29191000503933884</v>
      </c>
      <c r="AL66" s="80">
        <v>0.35679503497465676</v>
      </c>
      <c r="AM66" s="80">
        <v>0.3975279825674287</v>
      </c>
      <c r="AN66" s="80">
        <v>0.7543230175420854</v>
      </c>
      <c r="AO66" s="80">
        <v>-0.00022482642133531128</v>
      </c>
      <c r="AP66" s="80">
        <v>-0.00020293662777731702</v>
      </c>
    </row>
    <row r="67" spans="1:42" ht="12.75">
      <c r="A67" s="75" t="s">
        <v>70</v>
      </c>
      <c r="B67" s="75" t="s">
        <v>413</v>
      </c>
      <c r="C67" s="75" t="s">
        <v>516</v>
      </c>
      <c r="D67" s="76">
        <v>429</v>
      </c>
      <c r="E67" s="81">
        <v>368</v>
      </c>
      <c r="F67" s="76">
        <v>90</v>
      </c>
      <c r="G67" s="76">
        <v>56</v>
      </c>
      <c r="H67" s="76">
        <v>22</v>
      </c>
      <c r="I67" s="76">
        <v>1</v>
      </c>
      <c r="J67" s="76">
        <v>11</v>
      </c>
      <c r="K67" s="76">
        <v>53</v>
      </c>
      <c r="L67" s="76">
        <v>112</v>
      </c>
      <c r="M67" s="76">
        <v>1</v>
      </c>
      <c r="N67" s="76">
        <v>5</v>
      </c>
      <c r="O67" s="77">
        <v>0.0990990990990991</v>
      </c>
      <c r="P67" s="77">
        <v>0.2</v>
      </c>
      <c r="Q67" s="77">
        <v>0.43529411764705883</v>
      </c>
      <c r="R67" s="77">
        <v>0.36470588235294116</v>
      </c>
      <c r="S67" s="77">
        <v>0.08602150537634409</v>
      </c>
      <c r="T67" s="78">
        <v>255</v>
      </c>
      <c r="U67" s="78">
        <v>2</v>
      </c>
      <c r="V67" s="78">
        <v>111</v>
      </c>
      <c r="W67" s="78">
        <v>93</v>
      </c>
      <c r="X67" s="78">
        <v>8</v>
      </c>
      <c r="Y67" s="78">
        <v>51</v>
      </c>
      <c r="Z67" s="75">
        <v>1728</v>
      </c>
      <c r="AA67" s="79">
        <v>4.027972027972028</v>
      </c>
      <c r="AB67" s="80">
        <v>0.32113821138211385</v>
      </c>
      <c r="AC67" s="80">
        <v>0.32095895835107296</v>
      </c>
      <c r="AD67" s="80">
        <v>-0.00017925303104088242</v>
      </c>
      <c r="AE67" s="79">
        <v>89.9665056102412</v>
      </c>
      <c r="AF67" s="79">
        <v>-0.03349438975880048</v>
      </c>
      <c r="AG67" s="80">
        <v>0.24456521739130435</v>
      </c>
      <c r="AH67" s="80">
        <v>0.3419811320754717</v>
      </c>
      <c r="AI67" s="80">
        <v>0.40217391304347827</v>
      </c>
      <c r="AJ67" s="80">
        <v>0.74415504511895</v>
      </c>
      <c r="AK67" s="80">
        <v>0.24447420002782935</v>
      </c>
      <c r="AL67" s="80">
        <v>0.3419021358732104</v>
      </c>
      <c r="AM67" s="80">
        <v>0.40208289568000327</v>
      </c>
      <c r="AN67" s="80">
        <v>0.7439850315532137</v>
      </c>
      <c r="AO67" s="80">
        <v>-9.101736347499889E-05</v>
      </c>
      <c r="AP67" s="80">
        <v>-7.899620226131665E-05</v>
      </c>
    </row>
    <row r="68" spans="1:43" s="8" customFormat="1" ht="12.75">
      <c r="A68" s="75" t="s">
        <v>245</v>
      </c>
      <c r="B68" s="75" t="s">
        <v>456</v>
      </c>
      <c r="C68" s="75" t="s">
        <v>281</v>
      </c>
      <c r="D68" s="76">
        <v>308</v>
      </c>
      <c r="E68" s="76">
        <v>279</v>
      </c>
      <c r="F68" s="76">
        <v>71</v>
      </c>
      <c r="G68" s="76">
        <v>43</v>
      </c>
      <c r="H68" s="76">
        <v>9</v>
      </c>
      <c r="I68" s="76">
        <v>1</v>
      </c>
      <c r="J68" s="76">
        <v>18</v>
      </c>
      <c r="K68" s="76">
        <v>19</v>
      </c>
      <c r="L68" s="76">
        <v>78</v>
      </c>
      <c r="M68" s="76">
        <v>4</v>
      </c>
      <c r="N68" s="76">
        <v>6</v>
      </c>
      <c r="O68" s="77">
        <v>0.129032</v>
      </c>
      <c r="P68" s="77">
        <v>0.18877551020408162</v>
      </c>
      <c r="Q68" s="77">
        <v>0.3163265306122449</v>
      </c>
      <c r="R68" s="77">
        <v>0.49489795918367346</v>
      </c>
      <c r="S68" s="77">
        <v>0.1958762886597938</v>
      </c>
      <c r="T68" s="78">
        <v>196</v>
      </c>
      <c r="U68" s="78">
        <v>5</v>
      </c>
      <c r="V68" s="78">
        <v>62</v>
      </c>
      <c r="W68" s="78">
        <v>97</v>
      </c>
      <c r="X68" s="78">
        <v>19</v>
      </c>
      <c r="Y68" s="78">
        <v>37</v>
      </c>
      <c r="Z68" s="75">
        <v>1146</v>
      </c>
      <c r="AA68" s="79">
        <v>3.720779221</v>
      </c>
      <c r="AB68" s="80">
        <v>0.283422</v>
      </c>
      <c r="AC68" s="80">
        <v>0.28361907899662697</v>
      </c>
      <c r="AD68" s="80">
        <v>0.00019707899662696482</v>
      </c>
      <c r="AE68" s="79">
        <v>71.03676777236925</v>
      </c>
      <c r="AF68" s="79">
        <v>0.03676777236924522</v>
      </c>
      <c r="AG68" s="80">
        <v>0.25448028673835127</v>
      </c>
      <c r="AH68" s="80">
        <v>0.30944625407166126</v>
      </c>
      <c r="AI68" s="80">
        <v>0.4910394265232975</v>
      </c>
      <c r="AJ68" s="80">
        <v>0.8004856805949587</v>
      </c>
      <c r="AK68" s="80">
        <v>0.25461207086870696</v>
      </c>
      <c r="AL68" s="80">
        <v>0.30956601880250567</v>
      </c>
      <c r="AM68" s="80">
        <v>0.4911712106536532</v>
      </c>
      <c r="AN68" s="80">
        <v>0.8007372294561589</v>
      </c>
      <c r="AO68" s="80">
        <v>0.00013178413035569436</v>
      </c>
      <c r="AP68" s="80">
        <v>0.0001197647308444072</v>
      </c>
      <c r="AQ68" s="69"/>
    </row>
    <row r="69" spans="1:42" ht="12.75">
      <c r="A69" s="75" t="s">
        <v>395</v>
      </c>
      <c r="B69" s="75" t="s">
        <v>316</v>
      </c>
      <c r="C69" s="75" t="s">
        <v>514</v>
      </c>
      <c r="D69" s="76">
        <v>362</v>
      </c>
      <c r="E69" s="81">
        <v>335</v>
      </c>
      <c r="F69" s="76">
        <v>93</v>
      </c>
      <c r="G69" s="76">
        <v>61</v>
      </c>
      <c r="H69" s="76">
        <v>22</v>
      </c>
      <c r="I69" s="76">
        <v>1</v>
      </c>
      <c r="J69" s="76">
        <v>9</v>
      </c>
      <c r="K69" s="76">
        <v>21</v>
      </c>
      <c r="L69" s="76">
        <v>61</v>
      </c>
      <c r="M69" s="76">
        <v>2</v>
      </c>
      <c r="N69" s="76">
        <v>7</v>
      </c>
      <c r="O69" s="77">
        <v>0.0900901</v>
      </c>
      <c r="P69" s="77">
        <v>0.2210144927536232</v>
      </c>
      <c r="Q69" s="77">
        <v>0.40217391304347827</v>
      </c>
      <c r="R69" s="77">
        <v>0.37681159420289856</v>
      </c>
      <c r="S69" s="77">
        <v>0.10576923076923077</v>
      </c>
      <c r="T69" s="78">
        <v>276</v>
      </c>
      <c r="U69" s="78">
        <v>4</v>
      </c>
      <c r="V69" s="78">
        <v>111</v>
      </c>
      <c r="W69" s="78">
        <v>104</v>
      </c>
      <c r="X69" s="78">
        <v>11</v>
      </c>
      <c r="Y69" s="78">
        <v>61</v>
      </c>
      <c r="Z69" s="75">
        <v>1438</v>
      </c>
      <c r="AA69" s="79">
        <v>3.972375691</v>
      </c>
      <c r="AB69" s="80">
        <v>0.314607</v>
      </c>
      <c r="AC69" s="80">
        <v>0.3149631437223514</v>
      </c>
      <c r="AD69" s="80">
        <v>0.00035614372235137637</v>
      </c>
      <c r="AE69" s="79">
        <v>93.09515937386783</v>
      </c>
      <c r="AF69" s="79">
        <v>0.0951593738678298</v>
      </c>
      <c r="AG69" s="80">
        <v>0.27761194029850744</v>
      </c>
      <c r="AH69" s="80">
        <v>0.3259668508287293</v>
      </c>
      <c r="AI69" s="80">
        <v>0.43283582089552236</v>
      </c>
      <c r="AJ69" s="80">
        <v>0.7588026717242516</v>
      </c>
      <c r="AK69" s="80">
        <v>0.27789599813094873</v>
      </c>
      <c r="AL69" s="80">
        <v>0.3262297220272592</v>
      </c>
      <c r="AM69" s="80">
        <v>0.43311987872796365</v>
      </c>
      <c r="AN69" s="80">
        <v>0.7593496007552228</v>
      </c>
      <c r="AO69" s="80">
        <v>0.0002840578324412868</v>
      </c>
      <c r="AP69" s="80">
        <v>0.0002628711985299126</v>
      </c>
    </row>
    <row r="70" spans="1:43" s="8" customFormat="1" ht="12.75">
      <c r="A70" s="75" t="s">
        <v>7</v>
      </c>
      <c r="B70" s="75" t="s">
        <v>8</v>
      </c>
      <c r="C70" s="75" t="s">
        <v>566</v>
      </c>
      <c r="D70" s="76">
        <v>472</v>
      </c>
      <c r="E70" s="76">
        <v>428</v>
      </c>
      <c r="F70" s="76">
        <v>121</v>
      </c>
      <c r="G70" s="76">
        <v>79</v>
      </c>
      <c r="H70" s="76">
        <v>25</v>
      </c>
      <c r="I70" s="76">
        <v>1</v>
      </c>
      <c r="J70" s="76">
        <v>16</v>
      </c>
      <c r="K70" s="76">
        <v>35</v>
      </c>
      <c r="L70" s="76">
        <v>83</v>
      </c>
      <c r="M70" s="76">
        <v>4</v>
      </c>
      <c r="N70" s="76">
        <v>5</v>
      </c>
      <c r="O70" s="77">
        <v>0.0738255</v>
      </c>
      <c r="P70" s="77">
        <v>0.18155619596541786</v>
      </c>
      <c r="Q70" s="77">
        <v>0.42939481268011526</v>
      </c>
      <c r="R70" s="77">
        <v>0.38904899135446686</v>
      </c>
      <c r="S70" s="77">
        <v>0.08148148148148149</v>
      </c>
      <c r="T70" s="78">
        <v>347</v>
      </c>
      <c r="U70" s="78">
        <v>5</v>
      </c>
      <c r="V70" s="78">
        <v>149</v>
      </c>
      <c r="W70" s="78">
        <v>135</v>
      </c>
      <c r="X70" s="78">
        <v>11</v>
      </c>
      <c r="Y70" s="78">
        <v>63</v>
      </c>
      <c r="Z70" s="75">
        <v>1741</v>
      </c>
      <c r="AA70" s="79">
        <v>3.688559322</v>
      </c>
      <c r="AB70" s="80">
        <v>0.315315</v>
      </c>
      <c r="AC70" s="80">
        <v>0.31625460974842323</v>
      </c>
      <c r="AD70" s="80">
        <v>0.0009396097484232202</v>
      </c>
      <c r="AE70" s="79">
        <v>121.31278504622493</v>
      </c>
      <c r="AF70" s="79">
        <v>0.3127850462249313</v>
      </c>
      <c r="AG70" s="80">
        <v>0.2827102803738318</v>
      </c>
      <c r="AH70" s="80">
        <v>0.3411016949152542</v>
      </c>
      <c r="AI70" s="80">
        <v>0.4602803738317757</v>
      </c>
      <c r="AJ70" s="80">
        <v>0.8013820687470299</v>
      </c>
      <c r="AK70" s="80">
        <v>0.28344108655660033</v>
      </c>
      <c r="AL70" s="80">
        <v>0.34176437509793417</v>
      </c>
      <c r="AM70" s="80">
        <v>0.4610111800145443</v>
      </c>
      <c r="AN70" s="80">
        <v>0.8027755551124784</v>
      </c>
      <c r="AO70" s="80">
        <v>0.0007308061827685508</v>
      </c>
      <c r="AP70" s="80">
        <v>0.0006626801826799533</v>
      </c>
      <c r="AQ70" s="69"/>
    </row>
    <row r="71" spans="1:42" ht="12.75">
      <c r="A71" s="75" t="s">
        <v>333</v>
      </c>
      <c r="B71" s="75" t="s">
        <v>334</v>
      </c>
      <c r="C71" s="75" t="s">
        <v>511</v>
      </c>
      <c r="D71" s="76">
        <v>587</v>
      </c>
      <c r="E71" s="81">
        <v>488</v>
      </c>
      <c r="F71" s="76">
        <v>147</v>
      </c>
      <c r="G71" s="76">
        <v>91</v>
      </c>
      <c r="H71" s="76">
        <v>23</v>
      </c>
      <c r="I71" s="76">
        <v>2</v>
      </c>
      <c r="J71" s="76">
        <v>31</v>
      </c>
      <c r="K71" s="76">
        <v>92</v>
      </c>
      <c r="L71" s="76">
        <v>93</v>
      </c>
      <c r="M71" s="76">
        <v>4</v>
      </c>
      <c r="N71" s="76">
        <v>2</v>
      </c>
      <c r="O71" s="77">
        <v>0.0649351</v>
      </c>
      <c r="P71" s="77">
        <v>0.22110552763819097</v>
      </c>
      <c r="Q71" s="77">
        <v>0.3869346733668342</v>
      </c>
      <c r="R71" s="77">
        <v>0.39195979899497485</v>
      </c>
      <c r="S71" s="77">
        <v>0.08333333333333333</v>
      </c>
      <c r="T71" s="78">
        <v>398</v>
      </c>
      <c r="U71" s="78">
        <v>3</v>
      </c>
      <c r="V71" s="78">
        <v>154</v>
      </c>
      <c r="W71" s="78">
        <v>156</v>
      </c>
      <c r="X71" s="78">
        <v>13</v>
      </c>
      <c r="Y71" s="78">
        <v>88</v>
      </c>
      <c r="Z71" s="75">
        <v>2224</v>
      </c>
      <c r="AA71" s="79">
        <v>3.788756388</v>
      </c>
      <c r="AB71" s="80">
        <v>0.315217</v>
      </c>
      <c r="AC71" s="80">
        <v>0.3164354422591444</v>
      </c>
      <c r="AD71" s="80">
        <v>0.0012184422591443589</v>
      </c>
      <c r="AE71" s="79">
        <v>147.44824275136511</v>
      </c>
      <c r="AF71" s="79">
        <v>0.4482427513651146</v>
      </c>
      <c r="AG71" s="80">
        <v>0.3012295081967213</v>
      </c>
      <c r="AH71" s="80">
        <v>0.4122657580919932</v>
      </c>
      <c r="AI71" s="80">
        <v>0.5450819672131147</v>
      </c>
      <c r="AJ71" s="80">
        <v>0.9573477253051079</v>
      </c>
      <c r="AK71" s="80">
        <v>0.3021480384249285</v>
      </c>
      <c r="AL71" s="80">
        <v>0.413029374363484</v>
      </c>
      <c r="AM71" s="80">
        <v>0.546000497441322</v>
      </c>
      <c r="AN71" s="80">
        <v>0.959029871804806</v>
      </c>
      <c r="AO71" s="80">
        <v>0.0009185302282072039</v>
      </c>
      <c r="AP71" s="80">
        <v>0.0007636162714908523</v>
      </c>
    </row>
    <row r="72" spans="1:42" ht="12.75">
      <c r="A72" s="75" t="s">
        <v>128</v>
      </c>
      <c r="B72" s="75" t="s">
        <v>129</v>
      </c>
      <c r="C72" s="75" t="s">
        <v>550</v>
      </c>
      <c r="D72" s="76">
        <v>439</v>
      </c>
      <c r="E72" s="76">
        <v>411</v>
      </c>
      <c r="F72" s="76">
        <v>113</v>
      </c>
      <c r="G72" s="76">
        <v>82</v>
      </c>
      <c r="H72" s="76">
        <v>23</v>
      </c>
      <c r="I72" s="76">
        <v>0</v>
      </c>
      <c r="J72" s="76">
        <v>8</v>
      </c>
      <c r="K72" s="76">
        <v>22</v>
      </c>
      <c r="L72" s="76">
        <v>83</v>
      </c>
      <c r="M72" s="76">
        <v>3</v>
      </c>
      <c r="N72" s="76">
        <v>0</v>
      </c>
      <c r="O72" s="77">
        <v>0.0143885</v>
      </c>
      <c r="P72" s="77">
        <v>0.25757575757575757</v>
      </c>
      <c r="Q72" s="77">
        <v>0.4212121212121212</v>
      </c>
      <c r="R72" s="77">
        <v>0.3212121212121212</v>
      </c>
      <c r="S72" s="77">
        <v>0.12264150943396226</v>
      </c>
      <c r="T72" s="78">
        <v>330</v>
      </c>
      <c r="U72" s="78">
        <v>1</v>
      </c>
      <c r="V72" s="78">
        <v>139</v>
      </c>
      <c r="W72" s="78">
        <v>106</v>
      </c>
      <c r="X72" s="78">
        <v>13</v>
      </c>
      <c r="Y72" s="78">
        <v>85</v>
      </c>
      <c r="Z72" s="75">
        <v>1647</v>
      </c>
      <c r="AA72" s="79">
        <v>3.751708428</v>
      </c>
      <c r="AB72" s="80">
        <v>0.325077</v>
      </c>
      <c r="AC72" s="80">
        <v>0.3263149153891</v>
      </c>
      <c r="AD72" s="80">
        <v>0.0012379153891000083</v>
      </c>
      <c r="AE72" s="79">
        <v>113.39971767067931</v>
      </c>
      <c r="AF72" s="79">
        <v>0.3997176706793084</v>
      </c>
      <c r="AG72" s="80">
        <v>0.2749391727493917</v>
      </c>
      <c r="AH72" s="80">
        <v>0.3112128146453089</v>
      </c>
      <c r="AI72" s="80">
        <v>0.39659367396593675</v>
      </c>
      <c r="AJ72" s="80">
        <v>0.7078064886112456</v>
      </c>
      <c r="AK72" s="80">
        <v>0.27591172182647034</v>
      </c>
      <c r="AL72" s="80">
        <v>0.3121275003905705</v>
      </c>
      <c r="AM72" s="80">
        <v>0.39756622304301537</v>
      </c>
      <c r="AN72" s="80">
        <v>0.7096937234335858</v>
      </c>
      <c r="AO72" s="80">
        <v>0.0009725490770786105</v>
      </c>
      <c r="AP72" s="80">
        <v>0.0009146857452616008</v>
      </c>
    </row>
    <row r="73" spans="1:43" s="8" customFormat="1" ht="12.75">
      <c r="A73" s="75" t="s">
        <v>271</v>
      </c>
      <c r="B73" s="75" t="s">
        <v>272</v>
      </c>
      <c r="C73" s="75" t="s">
        <v>280</v>
      </c>
      <c r="D73" s="76">
        <v>673</v>
      </c>
      <c r="E73" s="81">
        <v>597</v>
      </c>
      <c r="F73" s="76">
        <v>174</v>
      </c>
      <c r="G73" s="76">
        <v>111</v>
      </c>
      <c r="H73" s="76">
        <v>44</v>
      </c>
      <c r="I73" s="76">
        <v>0</v>
      </c>
      <c r="J73" s="76">
        <v>19</v>
      </c>
      <c r="K73" s="76">
        <v>66</v>
      </c>
      <c r="L73" s="76">
        <v>95</v>
      </c>
      <c r="M73" s="76">
        <v>7</v>
      </c>
      <c r="N73" s="76">
        <v>2</v>
      </c>
      <c r="O73" s="77">
        <v>0.0560345</v>
      </c>
      <c r="P73" s="77">
        <v>0.18664047151277013</v>
      </c>
      <c r="Q73" s="77">
        <v>0.45579567779960706</v>
      </c>
      <c r="R73" s="77">
        <v>0.3575638506876228</v>
      </c>
      <c r="S73" s="77">
        <v>0.06593406593406594</v>
      </c>
      <c r="T73" s="78">
        <v>509</v>
      </c>
      <c r="U73" s="78">
        <v>3</v>
      </c>
      <c r="V73" s="78">
        <v>232</v>
      </c>
      <c r="W73" s="78">
        <v>182</v>
      </c>
      <c r="X73" s="78">
        <v>12</v>
      </c>
      <c r="Y73" s="78">
        <v>95</v>
      </c>
      <c r="Z73" s="75">
        <v>2526</v>
      </c>
      <c r="AA73" s="79">
        <v>3.753343239</v>
      </c>
      <c r="AB73" s="80">
        <v>0.316327</v>
      </c>
      <c r="AC73" s="80">
        <v>0.3179865049114292</v>
      </c>
      <c r="AD73" s="80">
        <v>0.0016595049114291882</v>
      </c>
      <c r="AE73" s="79">
        <v>174.81338740660033</v>
      </c>
      <c r="AF73" s="79">
        <v>0.8133874066003273</v>
      </c>
      <c r="AG73" s="80">
        <v>0.2914572864321608</v>
      </c>
      <c r="AH73" s="80">
        <v>0.3610698365527489</v>
      </c>
      <c r="AI73" s="80">
        <v>0.4656616415410385</v>
      </c>
      <c r="AJ73" s="80">
        <v>0.8267314780937873</v>
      </c>
      <c r="AK73" s="80">
        <v>0.2928197443996655</v>
      </c>
      <c r="AL73" s="80">
        <v>0.3622784359682026</v>
      </c>
      <c r="AM73" s="80">
        <v>0.46702409950854323</v>
      </c>
      <c r="AN73" s="80">
        <v>0.8293025354767458</v>
      </c>
      <c r="AO73" s="80">
        <v>0.0013624579675047266</v>
      </c>
      <c r="AP73" s="80">
        <v>0.0012085994154537039</v>
      </c>
      <c r="AQ73" s="69"/>
    </row>
    <row r="74" spans="1:43" s="8" customFormat="1" ht="12.75">
      <c r="A74" s="75" t="s">
        <v>216</v>
      </c>
      <c r="B74" s="75" t="s">
        <v>472</v>
      </c>
      <c r="C74" s="75" t="s">
        <v>509</v>
      </c>
      <c r="D74" s="76">
        <v>605</v>
      </c>
      <c r="E74" s="76">
        <v>525</v>
      </c>
      <c r="F74" s="76">
        <v>162</v>
      </c>
      <c r="G74" s="76">
        <v>92</v>
      </c>
      <c r="H74" s="76">
        <v>40</v>
      </c>
      <c r="I74" s="76">
        <v>1</v>
      </c>
      <c r="J74" s="76">
        <v>29</v>
      </c>
      <c r="K74" s="76">
        <v>78</v>
      </c>
      <c r="L74" s="76">
        <v>83</v>
      </c>
      <c r="M74" s="76">
        <v>1</v>
      </c>
      <c r="N74" s="76">
        <v>1</v>
      </c>
      <c r="O74" s="77">
        <v>0.0384615</v>
      </c>
      <c r="P74" s="77">
        <v>0.2144469525959368</v>
      </c>
      <c r="Q74" s="77">
        <v>0.4108352144469526</v>
      </c>
      <c r="R74" s="77">
        <v>0.3747178329571106</v>
      </c>
      <c r="S74" s="77">
        <v>0.06626506024096386</v>
      </c>
      <c r="T74" s="78">
        <v>443</v>
      </c>
      <c r="U74" s="78">
        <v>1</v>
      </c>
      <c r="V74" s="78">
        <v>182</v>
      </c>
      <c r="W74" s="78">
        <v>166</v>
      </c>
      <c r="X74" s="78">
        <v>11</v>
      </c>
      <c r="Y74" s="78">
        <v>95</v>
      </c>
      <c r="Z74" s="75">
        <v>2437</v>
      </c>
      <c r="AA74" s="79">
        <v>4.028099174</v>
      </c>
      <c r="AB74" s="80">
        <v>0.321256</v>
      </c>
      <c r="AC74" s="80">
        <v>0.3229298338581384</v>
      </c>
      <c r="AD74" s="80">
        <v>0.0016738338581384071</v>
      </c>
      <c r="AE74" s="79">
        <v>162.6929512172693</v>
      </c>
      <c r="AF74" s="79">
        <v>0.6929512172692966</v>
      </c>
      <c r="AG74" s="80">
        <v>0.30857142857142855</v>
      </c>
      <c r="AH74" s="80">
        <v>0.39834710743801655</v>
      </c>
      <c r="AI74" s="80">
        <v>0.5561904761904762</v>
      </c>
      <c r="AJ74" s="80">
        <v>0.9545375836284928</v>
      </c>
      <c r="AK74" s="80">
        <v>0.3098913356519415</v>
      </c>
      <c r="AL74" s="80">
        <v>0.39949248135085835</v>
      </c>
      <c r="AM74" s="80">
        <v>0.5575103832709891</v>
      </c>
      <c r="AN74" s="80">
        <v>0.9570028646218475</v>
      </c>
      <c r="AO74" s="80">
        <v>0.0013199070805129387</v>
      </c>
      <c r="AP74" s="80">
        <v>0.0011453739128418072</v>
      </c>
      <c r="AQ74" s="69"/>
    </row>
    <row r="75" spans="1:42" ht="12.75">
      <c r="A75" s="75" t="s">
        <v>324</v>
      </c>
      <c r="B75" s="75" t="s">
        <v>325</v>
      </c>
      <c r="C75" s="75" t="s">
        <v>282</v>
      </c>
      <c r="D75" s="76">
        <v>551</v>
      </c>
      <c r="E75" s="76">
        <v>492</v>
      </c>
      <c r="F75" s="76">
        <v>140</v>
      </c>
      <c r="G75" s="76">
        <v>85</v>
      </c>
      <c r="H75" s="76">
        <v>25</v>
      </c>
      <c r="I75" s="76">
        <v>4</v>
      </c>
      <c r="J75" s="76">
        <v>26</v>
      </c>
      <c r="K75" s="76">
        <v>51</v>
      </c>
      <c r="L75" s="76">
        <v>114</v>
      </c>
      <c r="M75" s="76">
        <v>1</v>
      </c>
      <c r="N75" s="76">
        <v>7</v>
      </c>
      <c r="O75" s="77">
        <v>0.0769231</v>
      </c>
      <c r="P75" s="77">
        <v>0.20580474934036938</v>
      </c>
      <c r="Q75" s="77">
        <v>0.44591029023746703</v>
      </c>
      <c r="R75" s="77">
        <v>0.3482849604221636</v>
      </c>
      <c r="S75" s="77">
        <v>0.06818181818181818</v>
      </c>
      <c r="T75" s="78">
        <v>379</v>
      </c>
      <c r="U75" s="78">
        <v>4</v>
      </c>
      <c r="V75" s="78">
        <v>169</v>
      </c>
      <c r="W75" s="78">
        <v>132</v>
      </c>
      <c r="X75" s="78">
        <v>9</v>
      </c>
      <c r="Y75" s="78">
        <v>78</v>
      </c>
      <c r="Z75" s="75">
        <v>2119</v>
      </c>
      <c r="AA75" s="79">
        <v>3.845735027</v>
      </c>
      <c r="AB75" s="80">
        <v>0.322946</v>
      </c>
      <c r="AC75" s="80">
        <v>0.3257883748483661</v>
      </c>
      <c r="AD75" s="80">
        <v>0.0028423748483660805</v>
      </c>
      <c r="AE75" s="79">
        <v>141.00329632147321</v>
      </c>
      <c r="AF75" s="79">
        <v>1.003296321473215</v>
      </c>
      <c r="AG75" s="80">
        <v>0.2845528455284553</v>
      </c>
      <c r="AH75" s="80">
        <v>0.35583941605839414</v>
      </c>
      <c r="AI75" s="80">
        <v>0.5</v>
      </c>
      <c r="AJ75" s="80">
        <v>0.8558394160583942</v>
      </c>
      <c r="AK75" s="80">
        <v>0.28659206569405127</v>
      </c>
      <c r="AL75" s="80">
        <v>0.3576702487618124</v>
      </c>
      <c r="AM75" s="80">
        <v>0.502039220165596</v>
      </c>
      <c r="AN75" s="80">
        <v>0.8597094689274084</v>
      </c>
      <c r="AO75" s="80">
        <v>0.0020392201655959896</v>
      </c>
      <c r="AP75" s="80">
        <v>0.0018308327034182725</v>
      </c>
    </row>
    <row r="76" spans="1:42" ht="12.75">
      <c r="A76" s="75" t="s">
        <v>451</v>
      </c>
      <c r="B76" s="75" t="s">
        <v>533</v>
      </c>
      <c r="C76" s="75" t="s">
        <v>516</v>
      </c>
      <c r="D76" s="76">
        <v>477</v>
      </c>
      <c r="E76" s="81">
        <v>435</v>
      </c>
      <c r="F76" s="76">
        <v>116</v>
      </c>
      <c r="G76" s="76">
        <v>78</v>
      </c>
      <c r="H76" s="76">
        <v>17</v>
      </c>
      <c r="I76" s="76">
        <v>2</v>
      </c>
      <c r="J76" s="76">
        <v>19</v>
      </c>
      <c r="K76" s="76">
        <v>33</v>
      </c>
      <c r="L76" s="76">
        <v>110</v>
      </c>
      <c r="M76" s="76">
        <v>3</v>
      </c>
      <c r="N76" s="76">
        <v>2</v>
      </c>
      <c r="O76" s="77">
        <v>0.05309734513274336</v>
      </c>
      <c r="P76" s="77">
        <v>0.22560975609756098</v>
      </c>
      <c r="Q76" s="77">
        <v>0.3445121951219512</v>
      </c>
      <c r="R76" s="77">
        <v>0.4298780487804878</v>
      </c>
      <c r="S76" s="77">
        <v>0.028368794326241134</v>
      </c>
      <c r="T76" s="78">
        <v>328</v>
      </c>
      <c r="U76" s="78">
        <v>6</v>
      </c>
      <c r="V76" s="78">
        <v>113</v>
      </c>
      <c r="W76" s="78">
        <v>141</v>
      </c>
      <c r="X76" s="78">
        <v>4</v>
      </c>
      <c r="Y76" s="78">
        <v>74</v>
      </c>
      <c r="Z76" s="75">
        <v>1952</v>
      </c>
      <c r="AA76" s="79">
        <v>4.0922431865828095</v>
      </c>
      <c r="AB76" s="80">
        <v>0.313915857605178</v>
      </c>
      <c r="AC76" s="80">
        <v>0.3173417864230519</v>
      </c>
      <c r="AD76" s="80">
        <v>0.0034259288178739022</v>
      </c>
      <c r="AE76" s="79">
        <v>117.02483306529321</v>
      </c>
      <c r="AF76" s="79">
        <v>1.0248330652932083</v>
      </c>
      <c r="AG76" s="80">
        <v>0.26666666666666666</v>
      </c>
      <c r="AH76" s="80">
        <v>0.3249475890985325</v>
      </c>
      <c r="AI76" s="80">
        <v>0.4436781609195402</v>
      </c>
      <c r="AJ76" s="80">
        <v>0.7686257500180727</v>
      </c>
      <c r="AK76" s="80">
        <v>0.2690226047478005</v>
      </c>
      <c r="AL76" s="80">
        <v>0.3270960860907614</v>
      </c>
      <c r="AM76" s="80">
        <v>0.44603409900067403</v>
      </c>
      <c r="AN76" s="80">
        <v>0.7731301850914354</v>
      </c>
      <c r="AO76" s="80">
        <v>0.0023559380811338237</v>
      </c>
      <c r="AP76" s="80">
        <v>0.00214849699222891</v>
      </c>
    </row>
    <row r="77" spans="1:42" ht="12.75">
      <c r="A77" s="75" t="s">
        <v>241</v>
      </c>
      <c r="B77" s="75" t="s">
        <v>242</v>
      </c>
      <c r="C77" s="75" t="s">
        <v>281</v>
      </c>
      <c r="D77" s="76">
        <v>333</v>
      </c>
      <c r="E77" s="76">
        <v>299</v>
      </c>
      <c r="F77" s="76">
        <v>75</v>
      </c>
      <c r="G77" s="76">
        <v>56</v>
      </c>
      <c r="H77" s="76">
        <v>14</v>
      </c>
      <c r="I77" s="76">
        <v>0</v>
      </c>
      <c r="J77" s="76">
        <v>5</v>
      </c>
      <c r="K77" s="76">
        <v>24</v>
      </c>
      <c r="L77" s="76">
        <v>65</v>
      </c>
      <c r="M77" s="76">
        <v>3</v>
      </c>
      <c r="N77" s="76">
        <v>4</v>
      </c>
      <c r="O77" s="77">
        <v>0.0673077</v>
      </c>
      <c r="P77" s="77">
        <v>0.2222222222222222</v>
      </c>
      <c r="Q77" s="77">
        <v>0.4444444444444444</v>
      </c>
      <c r="R77" s="77">
        <v>0.3333333333333333</v>
      </c>
      <c r="S77" s="77">
        <v>0.1794871794871795</v>
      </c>
      <c r="T77" s="78">
        <v>234</v>
      </c>
      <c r="U77" s="78">
        <v>1</v>
      </c>
      <c r="V77" s="78">
        <v>104</v>
      </c>
      <c r="W77" s="78">
        <v>78</v>
      </c>
      <c r="X77" s="78">
        <v>14</v>
      </c>
      <c r="Y77" s="78">
        <v>52</v>
      </c>
      <c r="Z77" s="75">
        <v>1293</v>
      </c>
      <c r="AA77" s="79">
        <v>3.882882883</v>
      </c>
      <c r="AB77" s="80">
        <v>0.301724</v>
      </c>
      <c r="AC77" s="80">
        <v>0.30526744253065774</v>
      </c>
      <c r="AD77" s="80">
        <v>0.0035434425306577477</v>
      </c>
      <c r="AE77" s="79">
        <v>75.8220466671126</v>
      </c>
      <c r="AF77" s="79">
        <v>0.8220466671126019</v>
      </c>
      <c r="AG77" s="80">
        <v>0.2508361204013378</v>
      </c>
      <c r="AH77" s="80">
        <v>0.3058103975535168</v>
      </c>
      <c r="AI77" s="80">
        <v>0.35785953177257523</v>
      </c>
      <c r="AJ77" s="80">
        <v>0.663669929326092</v>
      </c>
      <c r="AK77" s="80">
        <v>0.2535854403582361</v>
      </c>
      <c r="AL77" s="80">
        <v>0.3083243017342893</v>
      </c>
      <c r="AM77" s="80">
        <v>0.36060885172947355</v>
      </c>
      <c r="AN77" s="80">
        <v>0.6689331534637628</v>
      </c>
      <c r="AO77" s="80">
        <v>0.0027493199568983107</v>
      </c>
      <c r="AP77" s="80">
        <v>0.0025139041807725193</v>
      </c>
    </row>
    <row r="78" spans="1:42" ht="12.75">
      <c r="A78" s="75" t="s">
        <v>373</v>
      </c>
      <c r="B78" s="75" t="s">
        <v>374</v>
      </c>
      <c r="C78" s="75" t="s">
        <v>543</v>
      </c>
      <c r="D78" s="76">
        <v>582</v>
      </c>
      <c r="E78" s="76">
        <v>531</v>
      </c>
      <c r="F78" s="76">
        <v>153</v>
      </c>
      <c r="G78" s="76">
        <v>110</v>
      </c>
      <c r="H78" s="76">
        <v>30</v>
      </c>
      <c r="I78" s="76">
        <v>1</v>
      </c>
      <c r="J78" s="76">
        <v>12</v>
      </c>
      <c r="K78" s="76">
        <v>42</v>
      </c>
      <c r="L78" s="76">
        <v>67</v>
      </c>
      <c r="M78" s="76">
        <v>5</v>
      </c>
      <c r="N78" s="76">
        <v>4</v>
      </c>
      <c r="O78" s="77">
        <v>0.0526316</v>
      </c>
      <c r="P78" s="77">
        <v>0.22388059701492538</v>
      </c>
      <c r="Q78" s="77">
        <v>0.4051172707889126</v>
      </c>
      <c r="R78" s="77">
        <v>0.37100213219616207</v>
      </c>
      <c r="S78" s="77">
        <v>0.06321839080459771</v>
      </c>
      <c r="T78" s="78">
        <v>469</v>
      </c>
      <c r="U78" s="78">
        <v>1</v>
      </c>
      <c r="V78" s="78">
        <v>190</v>
      </c>
      <c r="W78" s="78">
        <v>174</v>
      </c>
      <c r="X78" s="78">
        <v>11</v>
      </c>
      <c r="Y78" s="78">
        <v>105</v>
      </c>
      <c r="Z78" s="75">
        <v>2208</v>
      </c>
      <c r="AA78" s="79">
        <v>3.793814433</v>
      </c>
      <c r="AB78" s="80">
        <v>0.308534</v>
      </c>
      <c r="AC78" s="80">
        <v>0.3121054368396735</v>
      </c>
      <c r="AD78" s="80">
        <v>0.0035714368396735363</v>
      </c>
      <c r="AE78" s="79">
        <v>154.6321846357308</v>
      </c>
      <c r="AF78" s="79">
        <v>1.6321846357307948</v>
      </c>
      <c r="AG78" s="80">
        <v>0.288135593220339</v>
      </c>
      <c r="AH78" s="80">
        <v>0.3385146804835924</v>
      </c>
      <c r="AI78" s="80">
        <v>0.4180790960451977</v>
      </c>
      <c r="AJ78" s="80">
        <v>0.7565937765287901</v>
      </c>
      <c r="AK78" s="80">
        <v>0.2912093872612633</v>
      </c>
      <c r="AL78" s="80">
        <v>0.34133365222060585</v>
      </c>
      <c r="AM78" s="80">
        <v>0.421152890086122</v>
      </c>
      <c r="AN78" s="80">
        <v>0.7624865423067279</v>
      </c>
      <c r="AO78" s="80">
        <v>0.0030737940409242825</v>
      </c>
      <c r="AP78" s="80">
        <v>0.0028189717370134537</v>
      </c>
    </row>
    <row r="79" spans="1:42" ht="12.75">
      <c r="A79" s="75" t="s">
        <v>342</v>
      </c>
      <c r="B79" s="75" t="s">
        <v>343</v>
      </c>
      <c r="C79" s="75" t="s">
        <v>511</v>
      </c>
      <c r="D79" s="76">
        <v>400</v>
      </c>
      <c r="E79" s="81">
        <v>367</v>
      </c>
      <c r="F79" s="76">
        <v>104</v>
      </c>
      <c r="G79" s="76">
        <v>83</v>
      </c>
      <c r="H79" s="76">
        <v>19</v>
      </c>
      <c r="I79" s="76">
        <v>0</v>
      </c>
      <c r="J79" s="76">
        <v>2</v>
      </c>
      <c r="K79" s="76">
        <v>27</v>
      </c>
      <c r="L79" s="76">
        <v>50</v>
      </c>
      <c r="M79" s="76">
        <v>3</v>
      </c>
      <c r="N79" s="76">
        <v>0</v>
      </c>
      <c r="O79" s="77">
        <v>0.0848485</v>
      </c>
      <c r="P79" s="77">
        <v>0.23125</v>
      </c>
      <c r="Q79" s="77">
        <v>0.515625</v>
      </c>
      <c r="R79" s="77">
        <v>0.253125</v>
      </c>
      <c r="S79" s="77">
        <v>0.07407407407407407</v>
      </c>
      <c r="T79" s="78">
        <v>320</v>
      </c>
      <c r="U79" s="78">
        <v>2</v>
      </c>
      <c r="V79" s="78">
        <v>165</v>
      </c>
      <c r="W79" s="78">
        <v>81</v>
      </c>
      <c r="X79" s="78">
        <v>6</v>
      </c>
      <c r="Y79" s="78">
        <v>74</v>
      </c>
      <c r="Z79" s="75">
        <v>1467</v>
      </c>
      <c r="AA79" s="79">
        <v>3.6675</v>
      </c>
      <c r="AB79" s="80">
        <v>0.320755</v>
      </c>
      <c r="AC79" s="80">
        <v>0.325277941283865</v>
      </c>
      <c r="AD79" s="80">
        <v>0.00452294128386499</v>
      </c>
      <c r="AE79" s="79">
        <v>105.43838532826906</v>
      </c>
      <c r="AF79" s="79">
        <v>1.4383853282690637</v>
      </c>
      <c r="AG79" s="80">
        <v>0.28337874659400547</v>
      </c>
      <c r="AH79" s="80">
        <v>0.3333333333333333</v>
      </c>
      <c r="AI79" s="80">
        <v>0.35967302452316074</v>
      </c>
      <c r="AJ79" s="80">
        <v>0.693006357856494</v>
      </c>
      <c r="AK79" s="80">
        <v>0.2872980526655833</v>
      </c>
      <c r="AL79" s="80">
        <v>0.3369383090934062</v>
      </c>
      <c r="AM79" s="80">
        <v>0.36359233059473856</v>
      </c>
      <c r="AN79" s="80">
        <v>0.7005306396881448</v>
      </c>
      <c r="AO79" s="80">
        <v>0.0039193060715778105</v>
      </c>
      <c r="AP79" s="80">
        <v>0.0036049757600729038</v>
      </c>
    </row>
    <row r="80" spans="1:42" ht="12.75">
      <c r="A80" s="75" t="s">
        <v>235</v>
      </c>
      <c r="B80" s="75" t="s">
        <v>370</v>
      </c>
      <c r="C80" s="75" t="s">
        <v>281</v>
      </c>
      <c r="D80" s="76">
        <v>681</v>
      </c>
      <c r="E80" s="76">
        <v>604</v>
      </c>
      <c r="F80" s="76">
        <v>147</v>
      </c>
      <c r="G80" s="76">
        <v>107</v>
      </c>
      <c r="H80" s="76">
        <v>22</v>
      </c>
      <c r="I80" s="76">
        <v>3</v>
      </c>
      <c r="J80" s="76">
        <v>15</v>
      </c>
      <c r="K80" s="76">
        <v>63</v>
      </c>
      <c r="L80" s="76">
        <v>205</v>
      </c>
      <c r="M80" s="76">
        <v>1</v>
      </c>
      <c r="N80" s="76">
        <v>40</v>
      </c>
      <c r="O80" s="77">
        <v>0.11828</v>
      </c>
      <c r="P80" s="77">
        <v>0.19543147208121828</v>
      </c>
      <c r="Q80" s="77">
        <v>0.4720812182741117</v>
      </c>
      <c r="R80" s="77">
        <v>0.33248730964467005</v>
      </c>
      <c r="S80" s="77">
        <v>0.061068702290076333</v>
      </c>
      <c r="T80" s="78">
        <v>394</v>
      </c>
      <c r="U80" s="78">
        <v>7</v>
      </c>
      <c r="V80" s="78">
        <v>186</v>
      </c>
      <c r="W80" s="78">
        <v>131</v>
      </c>
      <c r="X80" s="78">
        <v>8</v>
      </c>
      <c r="Y80" s="78">
        <v>77</v>
      </c>
      <c r="Z80" s="75">
        <v>2697</v>
      </c>
      <c r="AA80" s="79">
        <v>3.960352423</v>
      </c>
      <c r="AB80" s="80">
        <v>0.342857</v>
      </c>
      <c r="AC80" s="80">
        <v>0.34738273515281864</v>
      </c>
      <c r="AD80" s="80">
        <v>0.004525735152818622</v>
      </c>
      <c r="AE80" s="79">
        <v>148.74235303383517</v>
      </c>
      <c r="AF80" s="79">
        <v>1.7423530338351725</v>
      </c>
      <c r="AG80" s="80">
        <v>0.2433774834437086</v>
      </c>
      <c r="AH80" s="80">
        <v>0.3214814814814815</v>
      </c>
      <c r="AI80" s="80">
        <v>0.35927152317880795</v>
      </c>
      <c r="AJ80" s="80">
        <v>0.6807530046602894</v>
      </c>
      <c r="AK80" s="80">
        <v>0.2462621738970781</v>
      </c>
      <c r="AL80" s="80">
        <v>0.32406274523531137</v>
      </c>
      <c r="AM80" s="80">
        <v>0.3621562136321774</v>
      </c>
      <c r="AN80" s="80">
        <v>0.6862189588674887</v>
      </c>
      <c r="AO80" s="80">
        <v>0.002884690453369504</v>
      </c>
      <c r="AP80" s="80">
        <v>0.0025812637538298877</v>
      </c>
    </row>
    <row r="81" spans="1:42" ht="12.75">
      <c r="A81" s="75" t="s">
        <v>221</v>
      </c>
      <c r="B81" s="75" t="s">
        <v>222</v>
      </c>
      <c r="C81" s="75" t="s">
        <v>509</v>
      </c>
      <c r="D81" s="76">
        <v>445</v>
      </c>
      <c r="E81" s="76">
        <v>395</v>
      </c>
      <c r="F81" s="76">
        <v>118</v>
      </c>
      <c r="G81" s="76">
        <v>84</v>
      </c>
      <c r="H81" s="76">
        <v>26</v>
      </c>
      <c r="I81" s="76">
        <v>1</v>
      </c>
      <c r="J81" s="76">
        <v>7</v>
      </c>
      <c r="K81" s="76">
        <v>38</v>
      </c>
      <c r="L81" s="76">
        <v>36</v>
      </c>
      <c r="M81" s="76">
        <v>4</v>
      </c>
      <c r="N81" s="76">
        <v>4</v>
      </c>
      <c r="O81" s="77">
        <v>0.0718563</v>
      </c>
      <c r="P81" s="77">
        <v>0.19113573407202217</v>
      </c>
      <c r="Q81" s="77">
        <v>0.4626038781163435</v>
      </c>
      <c r="R81" s="77">
        <v>0.3462603878116344</v>
      </c>
      <c r="S81" s="77">
        <v>0.104</v>
      </c>
      <c r="T81" s="78">
        <v>361</v>
      </c>
      <c r="U81" s="78">
        <v>1</v>
      </c>
      <c r="V81" s="78">
        <v>167</v>
      </c>
      <c r="W81" s="78">
        <v>125</v>
      </c>
      <c r="X81" s="78">
        <v>13</v>
      </c>
      <c r="Y81" s="78">
        <v>69</v>
      </c>
      <c r="Z81" s="75">
        <v>1744</v>
      </c>
      <c r="AA81" s="79">
        <v>3.919101124</v>
      </c>
      <c r="AB81" s="80">
        <v>0.311798</v>
      </c>
      <c r="AC81" s="80">
        <v>0.316374277320863</v>
      </c>
      <c r="AD81" s="80">
        <v>0.004576277320862965</v>
      </c>
      <c r="AE81" s="79">
        <v>119.62924272622722</v>
      </c>
      <c r="AF81" s="79">
        <v>1.6292427262272184</v>
      </c>
      <c r="AG81" s="80">
        <v>0.29873417721518986</v>
      </c>
      <c r="AH81" s="80">
        <v>0.3584474885844749</v>
      </c>
      <c r="AI81" s="80">
        <v>0.4253164556962025</v>
      </c>
      <c r="AJ81" s="80">
        <v>0.7837639442806774</v>
      </c>
      <c r="AK81" s="80">
        <v>0.30285884234487903</v>
      </c>
      <c r="AL81" s="80">
        <v>0.36216722083613523</v>
      </c>
      <c r="AM81" s="80">
        <v>0.4294411208258917</v>
      </c>
      <c r="AN81" s="80">
        <v>0.791608341662027</v>
      </c>
      <c r="AO81" s="80">
        <v>0.004124665129689176</v>
      </c>
      <c r="AP81" s="80">
        <v>0.003719732251660335</v>
      </c>
    </row>
    <row r="82" spans="1:42" ht="12.75">
      <c r="A82" s="75" t="s">
        <v>46</v>
      </c>
      <c r="B82" s="75" t="s">
        <v>47</v>
      </c>
      <c r="C82" s="75" t="s">
        <v>560</v>
      </c>
      <c r="D82" s="76">
        <v>607</v>
      </c>
      <c r="E82" s="76">
        <v>546</v>
      </c>
      <c r="F82" s="76">
        <v>162</v>
      </c>
      <c r="G82" s="76">
        <v>128</v>
      </c>
      <c r="H82" s="76">
        <v>24</v>
      </c>
      <c r="I82" s="76">
        <v>4</v>
      </c>
      <c r="J82" s="76">
        <v>6</v>
      </c>
      <c r="K82" s="76">
        <v>46</v>
      </c>
      <c r="L82" s="76">
        <v>81</v>
      </c>
      <c r="M82" s="76">
        <v>5</v>
      </c>
      <c r="N82" s="76">
        <v>16</v>
      </c>
      <c r="O82" s="77">
        <v>0.083045</v>
      </c>
      <c r="P82" s="77">
        <v>0.1900647948164147</v>
      </c>
      <c r="Q82" s="77">
        <v>0.6241900647948164</v>
      </c>
      <c r="R82" s="77">
        <v>0.1857451403887689</v>
      </c>
      <c r="S82" s="77">
        <v>0.023255813953488372</v>
      </c>
      <c r="T82" s="78">
        <v>463</v>
      </c>
      <c r="U82" s="78">
        <v>6</v>
      </c>
      <c r="V82" s="78">
        <v>289</v>
      </c>
      <c r="W82" s="78">
        <v>86</v>
      </c>
      <c r="X82" s="78">
        <v>2</v>
      </c>
      <c r="Y82" s="78">
        <v>88</v>
      </c>
      <c r="Z82" s="75">
        <v>2337</v>
      </c>
      <c r="AA82" s="79">
        <v>3.850082372</v>
      </c>
      <c r="AB82" s="80">
        <v>0.336207</v>
      </c>
      <c r="AC82" s="80">
        <v>0.340789744370515</v>
      </c>
      <c r="AD82" s="80">
        <v>0.004582744370515035</v>
      </c>
      <c r="AE82" s="79">
        <v>164.12644138791896</v>
      </c>
      <c r="AF82" s="79">
        <v>2.126441387918959</v>
      </c>
      <c r="AG82" s="80">
        <v>0.2967032967032967</v>
      </c>
      <c r="AH82" s="80">
        <v>0.3548922056384743</v>
      </c>
      <c r="AI82" s="80">
        <v>0.3791208791208791</v>
      </c>
      <c r="AJ82" s="80">
        <v>0.7340130847593533</v>
      </c>
      <c r="AK82" s="80">
        <v>0.30059787799985155</v>
      </c>
      <c r="AL82" s="80">
        <v>0.3584186424343598</v>
      </c>
      <c r="AM82" s="80">
        <v>0.38301546041743395</v>
      </c>
      <c r="AN82" s="80">
        <v>0.7414341028517937</v>
      </c>
      <c r="AO82" s="80">
        <v>0.0038945812965548443</v>
      </c>
      <c r="AP82" s="80">
        <v>0.0035264367958854903</v>
      </c>
    </row>
    <row r="83" spans="1:42" ht="12.75">
      <c r="A83" s="75" t="s">
        <v>414</v>
      </c>
      <c r="B83" s="75" t="s">
        <v>415</v>
      </c>
      <c r="C83" s="75" t="s">
        <v>516</v>
      </c>
      <c r="D83" s="76">
        <v>324</v>
      </c>
      <c r="E83" s="76">
        <v>277</v>
      </c>
      <c r="F83" s="76">
        <v>71</v>
      </c>
      <c r="G83" s="76">
        <v>40</v>
      </c>
      <c r="H83" s="76">
        <v>16</v>
      </c>
      <c r="I83" s="76">
        <v>0</v>
      </c>
      <c r="J83" s="76">
        <v>15</v>
      </c>
      <c r="K83" s="76">
        <v>46</v>
      </c>
      <c r="L83" s="76">
        <v>92</v>
      </c>
      <c r="M83" s="76">
        <v>1</v>
      </c>
      <c r="N83" s="76">
        <v>0</v>
      </c>
      <c r="O83" s="77">
        <v>0.060240963855421686</v>
      </c>
      <c r="P83" s="77">
        <v>0.1827956989247312</v>
      </c>
      <c r="Q83" s="77">
        <v>0.44623655913978494</v>
      </c>
      <c r="R83" s="77">
        <v>0.3709677419354839</v>
      </c>
      <c r="S83" s="77">
        <v>0.057971014492753624</v>
      </c>
      <c r="T83" s="78">
        <v>186</v>
      </c>
      <c r="U83" s="78">
        <v>0</v>
      </c>
      <c r="V83" s="78">
        <v>83</v>
      </c>
      <c r="W83" s="78">
        <v>69</v>
      </c>
      <c r="X83" s="78">
        <v>4</v>
      </c>
      <c r="Y83" s="78">
        <v>34</v>
      </c>
      <c r="Z83" s="75">
        <v>1394</v>
      </c>
      <c r="AA83" s="79">
        <v>4.302469135802469</v>
      </c>
      <c r="AB83" s="80">
        <v>0.32748538011695905</v>
      </c>
      <c r="AC83" s="80">
        <v>0.3323434233515911</v>
      </c>
      <c r="AD83" s="80">
        <v>0.00485804323463207</v>
      </c>
      <c r="AE83" s="79">
        <v>71.84420192486434</v>
      </c>
      <c r="AF83" s="79">
        <v>0.8442019248643362</v>
      </c>
      <c r="AG83" s="80">
        <v>0.2563176895306859</v>
      </c>
      <c r="AH83" s="80">
        <v>0.3611111111111111</v>
      </c>
      <c r="AI83" s="80">
        <v>0.48736462093862815</v>
      </c>
      <c r="AJ83" s="80">
        <v>0.8484757320497393</v>
      </c>
      <c r="AK83" s="80">
        <v>0.2593653499092575</v>
      </c>
      <c r="AL83" s="80">
        <v>0.363716672607606</v>
      </c>
      <c r="AM83" s="80">
        <v>0.49041228131719977</v>
      </c>
      <c r="AN83" s="80">
        <v>0.8541289539248058</v>
      </c>
      <c r="AO83" s="80">
        <v>0.003047660378571626</v>
      </c>
      <c r="AP83" s="80">
        <v>0.0026055614964948792</v>
      </c>
    </row>
    <row r="84" spans="1:42" ht="12.75">
      <c r="A84" s="75" t="s">
        <v>364</v>
      </c>
      <c r="B84" s="75" t="s">
        <v>365</v>
      </c>
      <c r="C84" s="75" t="s">
        <v>559</v>
      </c>
      <c r="D84" s="76">
        <v>553</v>
      </c>
      <c r="E84" s="76">
        <v>493</v>
      </c>
      <c r="F84" s="76">
        <v>139</v>
      </c>
      <c r="G84" s="76">
        <v>84</v>
      </c>
      <c r="H84" s="76">
        <v>36</v>
      </c>
      <c r="I84" s="76">
        <v>1</v>
      </c>
      <c r="J84" s="76">
        <v>18</v>
      </c>
      <c r="K84" s="76">
        <v>47</v>
      </c>
      <c r="L84" s="76">
        <v>97</v>
      </c>
      <c r="M84" s="76">
        <v>4</v>
      </c>
      <c r="N84" s="76">
        <v>1</v>
      </c>
      <c r="O84" s="77">
        <v>0.0297619</v>
      </c>
      <c r="P84" s="77">
        <v>0.2185929648241206</v>
      </c>
      <c r="Q84" s="77">
        <v>0.4221105527638191</v>
      </c>
      <c r="R84" s="77">
        <v>0.3592964824120603</v>
      </c>
      <c r="S84" s="77">
        <v>0.06993006993006994</v>
      </c>
      <c r="T84" s="78">
        <v>398</v>
      </c>
      <c r="U84" s="78">
        <v>8</v>
      </c>
      <c r="V84" s="78">
        <v>168</v>
      </c>
      <c r="W84" s="78">
        <v>143</v>
      </c>
      <c r="X84" s="78">
        <v>10</v>
      </c>
      <c r="Y84" s="78">
        <v>87</v>
      </c>
      <c r="Z84" s="75">
        <v>2058</v>
      </c>
      <c r="AA84" s="79">
        <v>3.721518987</v>
      </c>
      <c r="AB84" s="80">
        <v>0.316754</v>
      </c>
      <c r="AC84" s="80">
        <v>0.32177570422699</v>
      </c>
      <c r="AD84" s="80">
        <v>0.005021704226989998</v>
      </c>
      <c r="AE84" s="79">
        <v>140.91831901471016</v>
      </c>
      <c r="AF84" s="79">
        <v>1.918319014710164</v>
      </c>
      <c r="AG84" s="80">
        <v>0.281947261663286</v>
      </c>
      <c r="AH84" s="80">
        <v>0.35144927536231885</v>
      </c>
      <c r="AI84" s="80">
        <v>0.47058823529411764</v>
      </c>
      <c r="AJ84" s="80">
        <v>0.8220375106564365</v>
      </c>
      <c r="AK84" s="80">
        <v>0.28583837528338774</v>
      </c>
      <c r="AL84" s="80">
        <v>0.35492449096867784</v>
      </c>
      <c r="AM84" s="80">
        <v>0.4744793489142194</v>
      </c>
      <c r="AN84" s="80">
        <v>0.8294038398828972</v>
      </c>
      <c r="AO84" s="80">
        <v>0.0038911136201017493</v>
      </c>
      <c r="AP84" s="80">
        <v>0.0034752156063589945</v>
      </c>
    </row>
    <row r="85" spans="1:42" ht="12.75">
      <c r="A85" s="75" t="s">
        <v>184</v>
      </c>
      <c r="B85" s="75" t="s">
        <v>185</v>
      </c>
      <c r="C85" s="75" t="s">
        <v>549</v>
      </c>
      <c r="D85" s="76">
        <v>454</v>
      </c>
      <c r="E85" s="76">
        <v>413</v>
      </c>
      <c r="F85" s="76">
        <v>103</v>
      </c>
      <c r="G85" s="76">
        <v>73</v>
      </c>
      <c r="H85" s="76">
        <v>25</v>
      </c>
      <c r="I85" s="76">
        <v>3</v>
      </c>
      <c r="J85" s="76">
        <v>2</v>
      </c>
      <c r="K85" s="76">
        <v>30</v>
      </c>
      <c r="L85" s="76">
        <v>93</v>
      </c>
      <c r="M85" s="76">
        <v>5</v>
      </c>
      <c r="N85" s="76">
        <v>2</v>
      </c>
      <c r="O85" s="77">
        <v>0.0583942</v>
      </c>
      <c r="P85" s="77">
        <v>0.2334384858044164</v>
      </c>
      <c r="Q85" s="77">
        <v>0.43217665615141954</v>
      </c>
      <c r="R85" s="77">
        <v>0.334384858044164</v>
      </c>
      <c r="S85" s="77">
        <v>0.14150943396226415</v>
      </c>
      <c r="T85" s="78">
        <v>317</v>
      </c>
      <c r="U85" s="78">
        <v>0</v>
      </c>
      <c r="V85" s="78">
        <v>137</v>
      </c>
      <c r="W85" s="78">
        <v>106</v>
      </c>
      <c r="X85" s="78">
        <v>15</v>
      </c>
      <c r="Y85" s="78">
        <v>74</v>
      </c>
      <c r="Z85" s="75">
        <v>1749</v>
      </c>
      <c r="AA85" s="79">
        <v>3.852422907</v>
      </c>
      <c r="AB85" s="80">
        <v>0.312694</v>
      </c>
      <c r="AC85" s="80">
        <v>0.3179196272968176</v>
      </c>
      <c r="AD85" s="80">
        <v>0.005225627296817581</v>
      </c>
      <c r="AE85" s="79">
        <v>104.68803961687209</v>
      </c>
      <c r="AF85" s="79">
        <v>1.6880396168720893</v>
      </c>
      <c r="AG85" s="80">
        <v>0.24939467312348668</v>
      </c>
      <c r="AH85" s="80">
        <v>0.296875</v>
      </c>
      <c r="AI85" s="80">
        <v>0.33171912832929784</v>
      </c>
      <c r="AJ85" s="80">
        <v>0.6285941283292978</v>
      </c>
      <c r="AK85" s="80">
        <v>0.25348193611833436</v>
      </c>
      <c r="AL85" s="80">
        <v>0.3006429455733752</v>
      </c>
      <c r="AM85" s="80">
        <v>0.3358063913241455</v>
      </c>
      <c r="AN85" s="80">
        <v>0.6364493368975207</v>
      </c>
      <c r="AO85" s="80">
        <v>0.004087262994847685</v>
      </c>
      <c r="AP85" s="80">
        <v>0.0037679455733751754</v>
      </c>
    </row>
    <row r="86" spans="1:42" ht="12.75">
      <c r="A86" s="75" t="s">
        <v>521</v>
      </c>
      <c r="B86" s="75" t="s">
        <v>522</v>
      </c>
      <c r="C86" s="75" t="s">
        <v>516</v>
      </c>
      <c r="D86" s="76">
        <v>603</v>
      </c>
      <c r="E86" s="76">
        <v>530</v>
      </c>
      <c r="F86" s="76">
        <v>139</v>
      </c>
      <c r="G86" s="76">
        <v>101</v>
      </c>
      <c r="H86" s="76">
        <v>27</v>
      </c>
      <c r="I86" s="76">
        <v>3</v>
      </c>
      <c r="J86" s="76">
        <v>8</v>
      </c>
      <c r="K86" s="76">
        <v>61</v>
      </c>
      <c r="L86" s="76">
        <v>110</v>
      </c>
      <c r="M86" s="76">
        <v>2</v>
      </c>
      <c r="N86" s="76">
        <v>4</v>
      </c>
      <c r="O86" s="77">
        <v>0.06334841628959276</v>
      </c>
      <c r="P86" s="77">
        <v>0.17814726840855108</v>
      </c>
      <c r="Q86" s="77">
        <v>0.5249406175771971</v>
      </c>
      <c r="R86" s="77">
        <v>0.29691211401425177</v>
      </c>
      <c r="S86" s="77">
        <v>0.112</v>
      </c>
      <c r="T86" s="78">
        <v>421</v>
      </c>
      <c r="U86" s="78">
        <v>4</v>
      </c>
      <c r="V86" s="78">
        <v>221</v>
      </c>
      <c r="W86" s="78">
        <v>125</v>
      </c>
      <c r="X86" s="78">
        <v>14</v>
      </c>
      <c r="Y86" s="78">
        <v>75</v>
      </c>
      <c r="Z86" s="75">
        <v>2584</v>
      </c>
      <c r="AA86" s="79">
        <v>4.285240464344942</v>
      </c>
      <c r="AB86" s="80">
        <v>0.3164251207729469</v>
      </c>
      <c r="AC86" s="80">
        <v>0.3221303006019635</v>
      </c>
      <c r="AD86" s="80">
        <v>0.005705179829016638</v>
      </c>
      <c r="AE86" s="79">
        <v>141.39076578795493</v>
      </c>
      <c r="AF86" s="79">
        <v>2.3907657879549333</v>
      </c>
      <c r="AG86" s="80">
        <v>0.2622641509433962</v>
      </c>
      <c r="AH86" s="80">
        <v>0.3417085427135678</v>
      </c>
      <c r="AI86" s="80">
        <v>0.3641509433962264</v>
      </c>
      <c r="AJ86" s="80">
        <v>0.7058594861097942</v>
      </c>
      <c r="AK86" s="80">
        <v>0.2667750297885942</v>
      </c>
      <c r="AL86" s="80">
        <v>0.3457131755242126</v>
      </c>
      <c r="AM86" s="80">
        <v>0.36866182224142435</v>
      </c>
      <c r="AN86" s="80">
        <v>0.714374997765637</v>
      </c>
      <c r="AO86" s="80">
        <v>0.004510878845197963</v>
      </c>
      <c r="AP86" s="80">
        <v>0.0040046328106447815</v>
      </c>
    </row>
    <row r="87" spans="1:42" ht="12.75">
      <c r="A87" s="75" t="s">
        <v>208</v>
      </c>
      <c r="B87" s="75" t="s">
        <v>306</v>
      </c>
      <c r="C87" s="75" t="s">
        <v>560</v>
      </c>
      <c r="D87" s="76">
        <v>428</v>
      </c>
      <c r="E87" s="76">
        <v>373</v>
      </c>
      <c r="F87" s="76">
        <v>103</v>
      </c>
      <c r="G87" s="76">
        <v>66</v>
      </c>
      <c r="H87" s="76">
        <v>21</v>
      </c>
      <c r="I87" s="76">
        <v>0</v>
      </c>
      <c r="J87" s="76">
        <v>16</v>
      </c>
      <c r="K87" s="76">
        <v>47</v>
      </c>
      <c r="L87" s="76">
        <v>80</v>
      </c>
      <c r="M87" s="76">
        <v>3</v>
      </c>
      <c r="N87" s="76">
        <v>4</v>
      </c>
      <c r="O87" s="77">
        <v>0.0833333</v>
      </c>
      <c r="P87" s="77">
        <v>0.14189189189189189</v>
      </c>
      <c r="Q87" s="77">
        <v>0.4864864864864865</v>
      </c>
      <c r="R87" s="77">
        <v>0.3716216216216216</v>
      </c>
      <c r="S87" s="77">
        <v>0.07272727272727272</v>
      </c>
      <c r="T87" s="78">
        <v>296</v>
      </c>
      <c r="U87" s="78">
        <v>5</v>
      </c>
      <c r="V87" s="78">
        <v>144</v>
      </c>
      <c r="W87" s="78">
        <v>110</v>
      </c>
      <c r="X87" s="78">
        <v>8</v>
      </c>
      <c r="Y87" s="78">
        <v>42</v>
      </c>
      <c r="Z87" s="75">
        <v>1648</v>
      </c>
      <c r="AA87" s="79">
        <v>3.85046729</v>
      </c>
      <c r="AB87" s="80">
        <v>0.310714</v>
      </c>
      <c r="AC87" s="80">
        <v>0.3164825334905464</v>
      </c>
      <c r="AD87" s="80">
        <v>0.005768533490546401</v>
      </c>
      <c r="AE87" s="79">
        <v>104.615109377353</v>
      </c>
      <c r="AF87" s="79">
        <v>1.6151093773529936</v>
      </c>
      <c r="AG87" s="80">
        <v>0.2761394101876676</v>
      </c>
      <c r="AH87" s="80">
        <v>0.3621495327102804</v>
      </c>
      <c r="AI87" s="80">
        <v>0.4691689008042895</v>
      </c>
      <c r="AJ87" s="80">
        <v>0.8313184335145699</v>
      </c>
      <c r="AK87" s="80">
        <v>0.2804694621376756</v>
      </c>
      <c r="AL87" s="80">
        <v>0.36592315275082477</v>
      </c>
      <c r="AM87" s="80">
        <v>0.47349895275429754</v>
      </c>
      <c r="AN87" s="80">
        <v>0.8394221055051223</v>
      </c>
      <c r="AO87" s="80">
        <v>0.004330051950008018</v>
      </c>
      <c r="AP87" s="80">
        <v>0.0037736200405443787</v>
      </c>
    </row>
    <row r="88" spans="1:42" ht="12.75">
      <c r="A88" s="75" t="s">
        <v>483</v>
      </c>
      <c r="B88" s="75" t="s">
        <v>484</v>
      </c>
      <c r="C88" s="75" t="s">
        <v>565</v>
      </c>
      <c r="D88" s="76">
        <v>530</v>
      </c>
      <c r="E88" s="76">
        <v>481</v>
      </c>
      <c r="F88" s="76">
        <v>131</v>
      </c>
      <c r="G88" s="76">
        <v>78</v>
      </c>
      <c r="H88" s="76">
        <v>36</v>
      </c>
      <c r="I88" s="76">
        <v>0</v>
      </c>
      <c r="J88" s="76">
        <v>17</v>
      </c>
      <c r="K88" s="76">
        <v>43</v>
      </c>
      <c r="L88" s="76">
        <v>77</v>
      </c>
      <c r="M88" s="76">
        <v>3</v>
      </c>
      <c r="N88" s="76">
        <v>8</v>
      </c>
      <c r="O88" s="77">
        <v>0.0608108</v>
      </c>
      <c r="P88" s="77">
        <v>0.1941031941031941</v>
      </c>
      <c r="Q88" s="77">
        <v>0.36363636363636365</v>
      </c>
      <c r="R88" s="77">
        <v>0.44226044226044225</v>
      </c>
      <c r="S88" s="77">
        <v>0.17222222222222222</v>
      </c>
      <c r="T88" s="78">
        <v>407</v>
      </c>
      <c r="U88" s="78">
        <v>3</v>
      </c>
      <c r="V88" s="78">
        <v>148</v>
      </c>
      <c r="W88" s="78">
        <v>180</v>
      </c>
      <c r="X88" s="78">
        <v>31</v>
      </c>
      <c r="Y88" s="78">
        <v>79</v>
      </c>
      <c r="Z88" s="75">
        <v>1980</v>
      </c>
      <c r="AA88" s="79">
        <v>3.7358490566037736</v>
      </c>
      <c r="AB88" s="80">
        <v>0.292308</v>
      </c>
      <c r="AC88" s="80">
        <v>0.29841571684936685</v>
      </c>
      <c r="AD88" s="80">
        <v>0.00610771684936684</v>
      </c>
      <c r="AE88" s="79">
        <v>133.38212957125307</v>
      </c>
      <c r="AF88" s="79">
        <v>2.382129571253074</v>
      </c>
      <c r="AG88" s="80">
        <v>0.27234927234927236</v>
      </c>
      <c r="AH88" s="80">
        <v>0.3339622641509434</v>
      </c>
      <c r="AI88" s="80">
        <v>0.4594594594594595</v>
      </c>
      <c r="AJ88" s="80">
        <v>0.7934217236104029</v>
      </c>
      <c r="AK88" s="80">
        <v>0.2773017246803598</v>
      </c>
      <c r="AL88" s="80">
        <v>0.3384568482476473</v>
      </c>
      <c r="AM88" s="80">
        <v>0.4644119117905469</v>
      </c>
      <c r="AN88" s="80">
        <v>0.8028687600381943</v>
      </c>
      <c r="AO88" s="80">
        <v>0.004952452331087431</v>
      </c>
      <c r="AP88" s="80">
        <v>0.004494584096703946</v>
      </c>
    </row>
    <row r="89" spans="1:42" ht="12.75">
      <c r="A89" s="75" t="s">
        <v>238</v>
      </c>
      <c r="B89" s="75" t="s">
        <v>339</v>
      </c>
      <c r="C89" s="75" t="s">
        <v>281</v>
      </c>
      <c r="D89" s="76">
        <v>664</v>
      </c>
      <c r="E89" s="76">
        <v>585</v>
      </c>
      <c r="F89" s="76">
        <v>150</v>
      </c>
      <c r="G89" s="76">
        <v>89</v>
      </c>
      <c r="H89" s="76">
        <v>27</v>
      </c>
      <c r="I89" s="76">
        <v>2</v>
      </c>
      <c r="J89" s="76">
        <v>32</v>
      </c>
      <c r="K89" s="76">
        <v>71</v>
      </c>
      <c r="L89" s="76">
        <v>158</v>
      </c>
      <c r="M89" s="76">
        <v>2</v>
      </c>
      <c r="N89" s="76">
        <v>8</v>
      </c>
      <c r="O89" s="77">
        <v>0.0576923</v>
      </c>
      <c r="P89" s="77">
        <v>0.16822429906542055</v>
      </c>
      <c r="Q89" s="77">
        <v>0.3644859813084112</v>
      </c>
      <c r="R89" s="77">
        <v>0.4672897196261682</v>
      </c>
      <c r="S89" s="77">
        <v>0.065</v>
      </c>
      <c r="T89" s="78">
        <v>428</v>
      </c>
      <c r="U89" s="78">
        <v>5</v>
      </c>
      <c r="V89" s="78">
        <v>156</v>
      </c>
      <c r="W89" s="78">
        <v>200</v>
      </c>
      <c r="X89" s="78">
        <v>13</v>
      </c>
      <c r="Y89" s="78">
        <v>72</v>
      </c>
      <c r="Z89" s="75">
        <v>2623</v>
      </c>
      <c r="AA89" s="79">
        <v>3.950301205</v>
      </c>
      <c r="AB89" s="80">
        <v>0.297229</v>
      </c>
      <c r="AC89" s="80">
        <v>0.3037346004592619</v>
      </c>
      <c r="AD89" s="80">
        <v>0.0065056004592619066</v>
      </c>
      <c r="AE89" s="79">
        <v>152.582636382327</v>
      </c>
      <c r="AF89" s="79">
        <v>2.5826363823269958</v>
      </c>
      <c r="AG89" s="80">
        <v>0.2564102564102564</v>
      </c>
      <c r="AH89" s="80">
        <v>0.34087481146304677</v>
      </c>
      <c r="AI89" s="80">
        <v>0.4717948717948718</v>
      </c>
      <c r="AJ89" s="80">
        <v>0.8126696832579186</v>
      </c>
      <c r="AK89" s="80">
        <v>0.26082501945696923</v>
      </c>
      <c r="AL89" s="80">
        <v>0.344770190621911</v>
      </c>
      <c r="AM89" s="80">
        <v>0.47620963484158463</v>
      </c>
      <c r="AN89" s="80">
        <v>0.8209798254634957</v>
      </c>
      <c r="AO89" s="80">
        <v>0.004414763046712844</v>
      </c>
      <c r="AP89" s="80">
        <v>0.0038953791588642317</v>
      </c>
    </row>
    <row r="90" spans="1:42" ht="12.75">
      <c r="A90" s="75" t="s">
        <v>251</v>
      </c>
      <c r="B90" s="75" t="s">
        <v>252</v>
      </c>
      <c r="C90" s="75" t="s">
        <v>541</v>
      </c>
      <c r="D90" s="76">
        <v>533</v>
      </c>
      <c r="E90" s="76">
        <v>476</v>
      </c>
      <c r="F90" s="76">
        <v>135</v>
      </c>
      <c r="G90" s="76">
        <v>79</v>
      </c>
      <c r="H90" s="76">
        <v>32</v>
      </c>
      <c r="I90" s="76">
        <v>9</v>
      </c>
      <c r="J90" s="76">
        <v>15</v>
      </c>
      <c r="K90" s="76">
        <v>46</v>
      </c>
      <c r="L90" s="76">
        <v>93</v>
      </c>
      <c r="M90" s="76">
        <v>7</v>
      </c>
      <c r="N90" s="76">
        <v>10</v>
      </c>
      <c r="O90" s="77">
        <v>0.0405405</v>
      </c>
      <c r="P90" s="77">
        <v>0.2159383033419023</v>
      </c>
      <c r="Q90" s="77">
        <v>0.38046272493573263</v>
      </c>
      <c r="R90" s="77">
        <v>0.40359897172236503</v>
      </c>
      <c r="S90" s="77">
        <v>0.11464968152866242</v>
      </c>
      <c r="T90" s="78">
        <v>389</v>
      </c>
      <c r="U90" s="78">
        <v>4</v>
      </c>
      <c r="V90" s="78">
        <v>148</v>
      </c>
      <c r="W90" s="78">
        <v>157</v>
      </c>
      <c r="X90" s="78">
        <v>18</v>
      </c>
      <c r="Y90" s="78">
        <v>84</v>
      </c>
      <c r="Z90" s="75">
        <v>2107</v>
      </c>
      <c r="AA90" s="79">
        <v>3.953095685</v>
      </c>
      <c r="AB90" s="80">
        <v>0.32</v>
      </c>
      <c r="AC90" s="80">
        <v>0.3265189351298237</v>
      </c>
      <c r="AD90" s="80">
        <v>0.006518935129823711</v>
      </c>
      <c r="AE90" s="79">
        <v>137.4446006736839</v>
      </c>
      <c r="AF90" s="79">
        <v>2.444600673683908</v>
      </c>
      <c r="AG90" s="80">
        <v>0.28361344537815125</v>
      </c>
      <c r="AH90" s="80">
        <v>0.34709193245778613</v>
      </c>
      <c r="AI90" s="80">
        <v>0.45168067226890757</v>
      </c>
      <c r="AJ90" s="80">
        <v>0.7987726047266936</v>
      </c>
      <c r="AK90" s="80">
        <v>0.28874916107916787</v>
      </c>
      <c r="AL90" s="80">
        <v>0.35167842527895665</v>
      </c>
      <c r="AM90" s="80">
        <v>0.4568163879699242</v>
      </c>
      <c r="AN90" s="80">
        <v>0.8084948132488808</v>
      </c>
      <c r="AO90" s="80">
        <v>0.005135715701016619</v>
      </c>
      <c r="AP90" s="80">
        <v>0.004586492821170518</v>
      </c>
    </row>
    <row r="91" spans="1:42" ht="12.75">
      <c r="A91" s="75" t="s">
        <v>144</v>
      </c>
      <c r="B91" s="75" t="s">
        <v>145</v>
      </c>
      <c r="C91" s="75" t="s">
        <v>540</v>
      </c>
      <c r="D91" s="76">
        <v>590</v>
      </c>
      <c r="E91" s="76">
        <v>562</v>
      </c>
      <c r="F91" s="76">
        <v>163</v>
      </c>
      <c r="G91" s="76">
        <v>119</v>
      </c>
      <c r="H91" s="76">
        <v>30</v>
      </c>
      <c r="I91" s="76">
        <v>1</v>
      </c>
      <c r="J91" s="76">
        <v>13</v>
      </c>
      <c r="K91" s="76">
        <v>17</v>
      </c>
      <c r="L91" s="76">
        <v>56</v>
      </c>
      <c r="M91" s="76">
        <v>4</v>
      </c>
      <c r="N91" s="76">
        <v>2</v>
      </c>
      <c r="O91" s="77">
        <v>0.0396825</v>
      </c>
      <c r="P91" s="77">
        <v>0.18235294117647058</v>
      </c>
      <c r="Q91" s="77">
        <v>0.49411764705882355</v>
      </c>
      <c r="R91" s="77">
        <v>0.3235294117647059</v>
      </c>
      <c r="S91" s="77">
        <v>0.1393939393939394</v>
      </c>
      <c r="T91" s="78">
        <v>510</v>
      </c>
      <c r="U91" s="78">
        <v>7</v>
      </c>
      <c r="V91" s="78">
        <v>252</v>
      </c>
      <c r="W91" s="78">
        <v>165</v>
      </c>
      <c r="X91" s="78">
        <v>23</v>
      </c>
      <c r="Y91" s="78">
        <v>93</v>
      </c>
      <c r="Z91" s="75">
        <v>1901</v>
      </c>
      <c r="AA91" s="79">
        <v>3.222033898</v>
      </c>
      <c r="AB91" s="80">
        <v>0.301811</v>
      </c>
      <c r="AC91" s="80">
        <v>0.30928633939319633</v>
      </c>
      <c r="AD91" s="80">
        <v>0.007475339393196334</v>
      </c>
      <c r="AE91" s="79">
        <v>166.71531067841858</v>
      </c>
      <c r="AF91" s="79">
        <v>3.715310678418575</v>
      </c>
      <c r="AG91" s="80">
        <v>0.2900355871886121</v>
      </c>
      <c r="AH91" s="80">
        <v>0.3169491525423729</v>
      </c>
      <c r="AI91" s="80">
        <v>0.4181494661921708</v>
      </c>
      <c r="AJ91" s="80">
        <v>0.7350986187345436</v>
      </c>
      <c r="AK91" s="80">
        <v>0.2966464602818836</v>
      </c>
      <c r="AL91" s="80">
        <v>0.32324628928545523</v>
      </c>
      <c r="AM91" s="80">
        <v>0.42476033928544227</v>
      </c>
      <c r="AN91" s="80">
        <v>0.7480066285708975</v>
      </c>
      <c r="AO91" s="80">
        <v>0.006610873093271463</v>
      </c>
      <c r="AP91" s="80">
        <v>0.006297136743082354</v>
      </c>
    </row>
    <row r="92" spans="1:42" ht="12.75">
      <c r="A92" s="75" t="s">
        <v>43</v>
      </c>
      <c r="B92" s="75" t="s">
        <v>44</v>
      </c>
      <c r="C92" s="75" t="s">
        <v>560</v>
      </c>
      <c r="D92" s="76">
        <v>681</v>
      </c>
      <c r="E92" s="76">
        <v>623</v>
      </c>
      <c r="F92" s="76">
        <v>188</v>
      </c>
      <c r="G92" s="76">
        <v>107</v>
      </c>
      <c r="H92" s="76">
        <v>46</v>
      </c>
      <c r="I92" s="76">
        <v>7</v>
      </c>
      <c r="J92" s="76">
        <v>28</v>
      </c>
      <c r="K92" s="76">
        <v>38</v>
      </c>
      <c r="L92" s="76">
        <v>96</v>
      </c>
      <c r="M92" s="76">
        <v>8</v>
      </c>
      <c r="N92" s="76">
        <v>8</v>
      </c>
      <c r="O92" s="77">
        <v>0.0401606</v>
      </c>
      <c r="P92" s="77">
        <v>0.22326454033771106</v>
      </c>
      <c r="Q92" s="77">
        <v>0.46716697936210133</v>
      </c>
      <c r="R92" s="77">
        <v>0.30956848030018763</v>
      </c>
      <c r="S92" s="77">
        <v>0.09090909090909091</v>
      </c>
      <c r="T92" s="78">
        <v>533</v>
      </c>
      <c r="U92" s="78">
        <v>12</v>
      </c>
      <c r="V92" s="78">
        <v>249</v>
      </c>
      <c r="W92" s="78">
        <v>165</v>
      </c>
      <c r="X92" s="78">
        <v>15</v>
      </c>
      <c r="Y92" s="78">
        <v>119</v>
      </c>
      <c r="Z92" s="75">
        <v>2340</v>
      </c>
      <c r="AA92" s="79">
        <v>3.436123348</v>
      </c>
      <c r="AB92" s="80">
        <v>0.315582</v>
      </c>
      <c r="AC92" s="80">
        <v>0.32354751216516064</v>
      </c>
      <c r="AD92" s="80">
        <v>0.00796551216516067</v>
      </c>
      <c r="AE92" s="79">
        <v>192.03858866773643</v>
      </c>
      <c r="AF92" s="79">
        <v>4.038588667736434</v>
      </c>
      <c r="AG92" s="80">
        <v>0.3017656500802568</v>
      </c>
      <c r="AH92" s="80">
        <v>0.34948604992657856</v>
      </c>
      <c r="AI92" s="80">
        <v>0.5152487961476726</v>
      </c>
      <c r="AJ92" s="80">
        <v>0.8647348460742512</v>
      </c>
      <c r="AK92" s="80">
        <v>0.30824813590326877</v>
      </c>
      <c r="AL92" s="80">
        <v>0.3554164297617275</v>
      </c>
      <c r="AM92" s="80">
        <v>0.5217312819706845</v>
      </c>
      <c r="AN92" s="80">
        <v>0.877147711732412</v>
      </c>
      <c r="AO92" s="80">
        <v>0.006482485823011974</v>
      </c>
      <c r="AP92" s="80">
        <v>0.005930379835148936</v>
      </c>
    </row>
    <row r="93" spans="1:43" s="8" customFormat="1" ht="12.75">
      <c r="A93" s="75" t="s">
        <v>37</v>
      </c>
      <c r="B93" s="75" t="s">
        <v>452</v>
      </c>
      <c r="C93" s="75" t="s">
        <v>507</v>
      </c>
      <c r="D93" s="76">
        <v>483</v>
      </c>
      <c r="E93" s="76">
        <v>421</v>
      </c>
      <c r="F93" s="76">
        <v>107</v>
      </c>
      <c r="G93" s="76">
        <v>52</v>
      </c>
      <c r="H93" s="76">
        <v>31</v>
      </c>
      <c r="I93" s="76">
        <v>0</v>
      </c>
      <c r="J93" s="76">
        <v>24</v>
      </c>
      <c r="K93" s="76">
        <v>34</v>
      </c>
      <c r="L93" s="76">
        <v>84</v>
      </c>
      <c r="M93" s="76">
        <v>5</v>
      </c>
      <c r="N93" s="76">
        <v>1</v>
      </c>
      <c r="O93" s="77">
        <v>0.0636364</v>
      </c>
      <c r="P93" s="77">
        <v>0.14327485380116958</v>
      </c>
      <c r="Q93" s="77">
        <v>0.3216374269005848</v>
      </c>
      <c r="R93" s="77">
        <v>0.5350877192982456</v>
      </c>
      <c r="S93" s="77">
        <v>0.16939890710382513</v>
      </c>
      <c r="T93" s="78">
        <v>342</v>
      </c>
      <c r="U93" s="78">
        <v>23</v>
      </c>
      <c r="V93" s="78">
        <v>110</v>
      </c>
      <c r="W93" s="78">
        <v>183</v>
      </c>
      <c r="X93" s="78">
        <v>31</v>
      </c>
      <c r="Y93" s="78">
        <v>49</v>
      </c>
      <c r="Z93" s="75">
        <v>1795</v>
      </c>
      <c r="AA93" s="79">
        <v>3.716356108</v>
      </c>
      <c r="AB93" s="80">
        <v>0.261006</v>
      </c>
      <c r="AC93" s="80">
        <v>0.26930519648244905</v>
      </c>
      <c r="AD93" s="80">
        <v>0.008299196482449034</v>
      </c>
      <c r="AE93" s="79">
        <v>109.6390524814188</v>
      </c>
      <c r="AF93" s="79">
        <v>2.639052481418801</v>
      </c>
      <c r="AG93" s="80">
        <v>0.25415676959619954</v>
      </c>
      <c r="AH93" s="80">
        <v>0.33954451345755693</v>
      </c>
      <c r="AI93" s="80">
        <v>0.505938242280285</v>
      </c>
      <c r="AJ93" s="80">
        <v>0.8454827557378419</v>
      </c>
      <c r="AK93" s="80">
        <v>0.26042530280622045</v>
      </c>
      <c r="AL93" s="80">
        <v>0.3450083902306807</v>
      </c>
      <c r="AM93" s="80">
        <v>0.5122067754903059</v>
      </c>
      <c r="AN93" s="80">
        <v>0.8572151657209865</v>
      </c>
      <c r="AO93" s="80">
        <v>0.00626853321002091</v>
      </c>
      <c r="AP93" s="80">
        <v>0.005463876773123766</v>
      </c>
      <c r="AQ93" s="69"/>
    </row>
    <row r="94" spans="1:42" ht="12.75">
      <c r="A94" s="75" t="s">
        <v>554</v>
      </c>
      <c r="B94" s="75" t="s">
        <v>555</v>
      </c>
      <c r="C94" s="75" t="s">
        <v>544</v>
      </c>
      <c r="D94" s="76">
        <v>536</v>
      </c>
      <c r="E94" s="76">
        <v>475</v>
      </c>
      <c r="F94" s="76">
        <v>137</v>
      </c>
      <c r="G94" s="76">
        <v>108</v>
      </c>
      <c r="H94" s="76">
        <v>23</v>
      </c>
      <c r="I94" s="76">
        <v>0</v>
      </c>
      <c r="J94" s="76">
        <v>6</v>
      </c>
      <c r="K94" s="76">
        <v>58</v>
      </c>
      <c r="L94" s="76">
        <v>48</v>
      </c>
      <c r="M94" s="76">
        <v>2</v>
      </c>
      <c r="N94" s="76">
        <v>8</v>
      </c>
      <c r="O94" s="77">
        <v>0.0625</v>
      </c>
      <c r="P94" s="77">
        <v>0.22377622377622378</v>
      </c>
      <c r="Q94" s="77">
        <v>0.41025641025641024</v>
      </c>
      <c r="R94" s="77">
        <v>0.36596736596736595</v>
      </c>
      <c r="S94" s="77">
        <v>0.08917197452229299</v>
      </c>
      <c r="T94" s="78">
        <v>429</v>
      </c>
      <c r="U94" s="78">
        <v>1</v>
      </c>
      <c r="V94" s="78">
        <v>176</v>
      </c>
      <c r="W94" s="78">
        <v>157</v>
      </c>
      <c r="X94" s="78">
        <v>14</v>
      </c>
      <c r="Y94" s="78">
        <v>96</v>
      </c>
      <c r="Z94" s="75">
        <v>2080</v>
      </c>
      <c r="AA94" s="79">
        <v>3.8805970149253732</v>
      </c>
      <c r="AB94" s="80">
        <v>0.309693</v>
      </c>
      <c r="AC94" s="80">
        <v>0.3182979635391461</v>
      </c>
      <c r="AD94" s="80">
        <v>0.008604963539146082</v>
      </c>
      <c r="AE94" s="79">
        <v>140.6400385770588</v>
      </c>
      <c r="AF94" s="79">
        <v>3.640038577058789</v>
      </c>
      <c r="AG94" s="80">
        <v>0.28842105263157897</v>
      </c>
      <c r="AH94" s="80">
        <v>0.3656716417910448</v>
      </c>
      <c r="AI94" s="80">
        <v>0.38105263157894737</v>
      </c>
      <c r="AJ94" s="80">
        <v>0.7467242733699921</v>
      </c>
      <c r="AK94" s="80">
        <v>0.2960842917411764</v>
      </c>
      <c r="AL94" s="80">
        <v>0.3724627585392888</v>
      </c>
      <c r="AM94" s="80">
        <v>0.3887158706885448</v>
      </c>
      <c r="AN94" s="80">
        <v>0.7611786292278335</v>
      </c>
      <c r="AO94" s="80">
        <v>0.007663239109597431</v>
      </c>
      <c r="AP94" s="80">
        <v>0.006791116748244008</v>
      </c>
    </row>
    <row r="95" spans="1:42" ht="12.75">
      <c r="A95" s="75" t="s">
        <v>467</v>
      </c>
      <c r="B95" s="75" t="s">
        <v>468</v>
      </c>
      <c r="C95" s="75" t="s">
        <v>539</v>
      </c>
      <c r="D95" s="76">
        <v>563</v>
      </c>
      <c r="E95" s="76">
        <v>488</v>
      </c>
      <c r="F95" s="76">
        <v>120</v>
      </c>
      <c r="G95" s="76">
        <v>65</v>
      </c>
      <c r="H95" s="76">
        <v>26</v>
      </c>
      <c r="I95" s="76">
        <v>0</v>
      </c>
      <c r="J95" s="76">
        <v>29</v>
      </c>
      <c r="K95" s="76">
        <v>56</v>
      </c>
      <c r="L95" s="76">
        <v>150</v>
      </c>
      <c r="M95" s="76">
        <v>8</v>
      </c>
      <c r="N95" s="76">
        <v>4</v>
      </c>
      <c r="O95" s="77">
        <v>0.025</v>
      </c>
      <c r="P95" s="77">
        <v>0.17341040462427745</v>
      </c>
      <c r="Q95" s="77">
        <v>0.3468208092485549</v>
      </c>
      <c r="R95" s="77">
        <v>0.4797687861271676</v>
      </c>
      <c r="S95" s="77">
        <v>0.15060240963855423</v>
      </c>
      <c r="T95" s="78">
        <v>346</v>
      </c>
      <c r="U95" s="78">
        <v>11</v>
      </c>
      <c r="V95" s="78">
        <v>120</v>
      </c>
      <c r="W95" s="78">
        <v>166</v>
      </c>
      <c r="X95" s="78">
        <v>25</v>
      </c>
      <c r="Y95" s="78">
        <v>60</v>
      </c>
      <c r="Z95" s="75">
        <v>2311</v>
      </c>
      <c r="AA95" s="79">
        <v>4.104795737122558</v>
      </c>
      <c r="AB95" s="80">
        <v>0.287066</v>
      </c>
      <c r="AC95" s="80">
        <v>0.29594428413927293</v>
      </c>
      <c r="AD95" s="80">
        <v>0.00887828413927294</v>
      </c>
      <c r="AE95" s="79">
        <v>122.81433807214952</v>
      </c>
      <c r="AF95" s="79">
        <v>2.814338072149525</v>
      </c>
      <c r="AG95" s="80">
        <v>0.2459016393442623</v>
      </c>
      <c r="AH95" s="80">
        <v>0.3321492007104796</v>
      </c>
      <c r="AI95" s="80">
        <v>0.48360655737704916</v>
      </c>
      <c r="AJ95" s="80">
        <v>0.8157557580875288</v>
      </c>
      <c r="AK95" s="80">
        <v>0.25166872555768344</v>
      </c>
      <c r="AL95" s="80">
        <v>0.337148024994937</v>
      </c>
      <c r="AM95" s="80">
        <v>0.4893736435904703</v>
      </c>
      <c r="AN95" s="80">
        <v>0.8265216685854073</v>
      </c>
      <c r="AO95" s="80">
        <v>0.0057670862134211465</v>
      </c>
      <c r="AP95" s="80">
        <v>0.004998824284457415</v>
      </c>
    </row>
    <row r="96" spans="1:43" s="8" customFormat="1" ht="12.75">
      <c r="A96" s="75" t="s">
        <v>225</v>
      </c>
      <c r="B96" s="75" t="s">
        <v>226</v>
      </c>
      <c r="C96" s="75" t="s">
        <v>509</v>
      </c>
      <c r="D96" s="76">
        <v>341</v>
      </c>
      <c r="E96" s="76">
        <v>309</v>
      </c>
      <c r="F96" s="76">
        <v>78</v>
      </c>
      <c r="G96" s="76">
        <v>54</v>
      </c>
      <c r="H96" s="76">
        <v>14</v>
      </c>
      <c r="I96" s="76">
        <v>4</v>
      </c>
      <c r="J96" s="76">
        <v>6</v>
      </c>
      <c r="K96" s="76">
        <v>23</v>
      </c>
      <c r="L96" s="76">
        <v>60</v>
      </c>
      <c r="M96" s="76">
        <v>6</v>
      </c>
      <c r="N96" s="76">
        <v>1</v>
      </c>
      <c r="O96" s="77">
        <v>0.0833333</v>
      </c>
      <c r="P96" s="77">
        <v>0.17647058823529413</v>
      </c>
      <c r="Q96" s="77">
        <v>0.32941176470588235</v>
      </c>
      <c r="R96" s="77">
        <v>0.49411764705882355</v>
      </c>
      <c r="S96" s="77">
        <v>0.0873015873015873</v>
      </c>
      <c r="T96" s="78">
        <v>255</v>
      </c>
      <c r="U96" s="78">
        <v>2</v>
      </c>
      <c r="V96" s="78">
        <v>84</v>
      </c>
      <c r="W96" s="78">
        <v>126</v>
      </c>
      <c r="X96" s="78">
        <v>11</v>
      </c>
      <c r="Y96" s="78">
        <v>45</v>
      </c>
      <c r="Z96" s="75">
        <v>1275</v>
      </c>
      <c r="AA96" s="79">
        <v>3.739002933</v>
      </c>
      <c r="AB96" s="80">
        <v>0.289157</v>
      </c>
      <c r="AC96" s="80">
        <v>0.2981351430679068</v>
      </c>
      <c r="AD96" s="80">
        <v>0.008978143067906785</v>
      </c>
      <c r="AE96" s="79">
        <v>80.23565062390878</v>
      </c>
      <c r="AF96" s="79">
        <v>2.235650623908782</v>
      </c>
      <c r="AG96" s="80">
        <v>0.2524271844660194</v>
      </c>
      <c r="AH96" s="80">
        <v>0.3029411764705882</v>
      </c>
      <c r="AI96" s="80">
        <v>0.3656957928802589</v>
      </c>
      <c r="AJ96" s="80">
        <v>0.6686369693508472</v>
      </c>
      <c r="AK96" s="80">
        <v>0.2596622997537501</v>
      </c>
      <c r="AL96" s="80">
        <v>0.30951661948208464</v>
      </c>
      <c r="AM96" s="80">
        <v>0.37293090816798957</v>
      </c>
      <c r="AN96" s="80">
        <v>0.6824475276500742</v>
      </c>
      <c r="AO96" s="80">
        <v>0.007235115287730687</v>
      </c>
      <c r="AP96" s="80">
        <v>0.006575443011496429</v>
      </c>
      <c r="AQ96" s="69"/>
    </row>
    <row r="97" spans="1:42" ht="12.75">
      <c r="A97" s="75" t="s">
        <v>473</v>
      </c>
      <c r="B97" s="75" t="s">
        <v>326</v>
      </c>
      <c r="C97" s="75" t="s">
        <v>282</v>
      </c>
      <c r="D97" s="76">
        <v>515</v>
      </c>
      <c r="E97" s="76">
        <v>453</v>
      </c>
      <c r="F97" s="76">
        <v>122</v>
      </c>
      <c r="G97" s="76">
        <v>74</v>
      </c>
      <c r="H97" s="76">
        <v>26</v>
      </c>
      <c r="I97" s="76">
        <v>2</v>
      </c>
      <c r="J97" s="76">
        <v>20</v>
      </c>
      <c r="K97" s="76">
        <v>50</v>
      </c>
      <c r="L97" s="76">
        <v>107</v>
      </c>
      <c r="M97" s="76">
        <v>3</v>
      </c>
      <c r="N97" s="76">
        <v>9</v>
      </c>
      <c r="O97" s="77">
        <v>0.107143</v>
      </c>
      <c r="P97" s="77">
        <v>0.166189111747851</v>
      </c>
      <c r="Q97" s="77">
        <v>0.4813753581661891</v>
      </c>
      <c r="R97" s="77">
        <v>0.3524355300859599</v>
      </c>
      <c r="S97" s="77">
        <v>0.12195121951219512</v>
      </c>
      <c r="T97" s="78">
        <v>349</v>
      </c>
      <c r="U97" s="78">
        <v>8</v>
      </c>
      <c r="V97" s="78">
        <v>168</v>
      </c>
      <c r="W97" s="78">
        <v>123</v>
      </c>
      <c r="X97" s="78">
        <v>15</v>
      </c>
      <c r="Y97" s="78">
        <v>58</v>
      </c>
      <c r="Z97" s="75">
        <v>1979</v>
      </c>
      <c r="AA97" s="79">
        <v>3.842718447</v>
      </c>
      <c r="AB97" s="80">
        <v>0.31003</v>
      </c>
      <c r="AC97" s="80">
        <v>0.31923416536850896</v>
      </c>
      <c r="AD97" s="80">
        <v>0.009204165368508987</v>
      </c>
      <c r="AE97" s="79">
        <v>125.02804040623944</v>
      </c>
      <c r="AF97" s="79">
        <v>3.028040406239441</v>
      </c>
      <c r="AG97" s="80">
        <v>0.2693156732891832</v>
      </c>
      <c r="AH97" s="80">
        <v>0.35019455252918286</v>
      </c>
      <c r="AI97" s="80">
        <v>0.46578366445916114</v>
      </c>
      <c r="AJ97" s="80">
        <v>0.815978216988344</v>
      </c>
      <c r="AK97" s="80">
        <v>0.27600008919699653</v>
      </c>
      <c r="AL97" s="80">
        <v>0.35608568172420124</v>
      </c>
      <c r="AM97" s="80">
        <v>0.47246808036697446</v>
      </c>
      <c r="AN97" s="80">
        <v>0.8285537620911757</v>
      </c>
      <c r="AO97" s="80">
        <v>0.006684415907813324</v>
      </c>
      <c r="AP97" s="80">
        <v>0.005891129195018385</v>
      </c>
    </row>
    <row r="98" spans="1:42" ht="12.75">
      <c r="A98" s="75" t="s">
        <v>223</v>
      </c>
      <c r="B98" s="75" t="s">
        <v>224</v>
      </c>
      <c r="C98" s="75" t="s">
        <v>509</v>
      </c>
      <c r="D98" s="76">
        <v>386</v>
      </c>
      <c r="E98" s="81">
        <v>358</v>
      </c>
      <c r="F98" s="76">
        <v>84</v>
      </c>
      <c r="G98" s="76">
        <v>42</v>
      </c>
      <c r="H98" s="76">
        <v>23</v>
      </c>
      <c r="I98" s="76">
        <v>3</v>
      </c>
      <c r="J98" s="76">
        <v>16</v>
      </c>
      <c r="K98" s="76">
        <v>24</v>
      </c>
      <c r="L98" s="76">
        <v>119</v>
      </c>
      <c r="M98" s="76">
        <v>1</v>
      </c>
      <c r="N98" s="76">
        <v>1</v>
      </c>
      <c r="O98" s="77">
        <v>0.038961</v>
      </c>
      <c r="P98" s="77">
        <v>0.2125</v>
      </c>
      <c r="Q98" s="77">
        <v>0.32083333333333336</v>
      </c>
      <c r="R98" s="77">
        <v>0.4666666666666667</v>
      </c>
      <c r="S98" s="77">
        <v>0.10714285714285714</v>
      </c>
      <c r="T98" s="78">
        <v>240</v>
      </c>
      <c r="U98" s="78">
        <v>3</v>
      </c>
      <c r="V98" s="78">
        <v>77</v>
      </c>
      <c r="W98" s="78">
        <v>112</v>
      </c>
      <c r="X98" s="78">
        <v>12</v>
      </c>
      <c r="Y98" s="78">
        <v>51</v>
      </c>
      <c r="Z98" s="75">
        <v>1530</v>
      </c>
      <c r="AA98" s="79">
        <v>3.96373057</v>
      </c>
      <c r="AB98" s="80">
        <v>0.303571</v>
      </c>
      <c r="AC98" s="80">
        <v>0.31284412782884713</v>
      </c>
      <c r="AD98" s="80">
        <v>0.00927312782884715</v>
      </c>
      <c r="AE98" s="79">
        <v>86.07708463366176</v>
      </c>
      <c r="AF98" s="79">
        <v>2.077084633661755</v>
      </c>
      <c r="AG98" s="80">
        <v>0.2346368715083799</v>
      </c>
      <c r="AH98" s="80">
        <v>0.28756476683937826</v>
      </c>
      <c r="AI98" s="80">
        <v>0.441340782122905</v>
      </c>
      <c r="AJ98" s="80">
        <v>0.7289055489622833</v>
      </c>
      <c r="AK98" s="80">
        <v>0.24043878389290993</v>
      </c>
      <c r="AL98" s="80">
        <v>0.29294581511311335</v>
      </c>
      <c r="AM98" s="80">
        <v>0.44714269450743505</v>
      </c>
      <c r="AN98" s="80">
        <v>0.7400885096205484</v>
      </c>
      <c r="AO98" s="80">
        <v>0.005801912384530039</v>
      </c>
      <c r="AP98" s="80">
        <v>0.0053810482737350895</v>
      </c>
    </row>
    <row r="99" spans="1:42" ht="12.75">
      <c r="A99" s="75" t="s">
        <v>213</v>
      </c>
      <c r="B99" s="75" t="s">
        <v>214</v>
      </c>
      <c r="C99" s="75" t="s">
        <v>509</v>
      </c>
      <c r="D99" s="76">
        <v>732</v>
      </c>
      <c r="E99" s="76">
        <v>660</v>
      </c>
      <c r="F99" s="76">
        <v>212</v>
      </c>
      <c r="G99" s="76">
        <v>129</v>
      </c>
      <c r="H99" s="76">
        <v>46</v>
      </c>
      <c r="I99" s="76">
        <v>5</v>
      </c>
      <c r="J99" s="76">
        <v>32</v>
      </c>
      <c r="K99" s="76">
        <v>52</v>
      </c>
      <c r="L99" s="76">
        <v>98</v>
      </c>
      <c r="M99" s="76">
        <v>5</v>
      </c>
      <c r="N99" s="76">
        <v>39</v>
      </c>
      <c r="O99" s="77">
        <v>0.0909091</v>
      </c>
      <c r="P99" s="77">
        <v>0.2291296625222025</v>
      </c>
      <c r="Q99" s="77">
        <v>0.42984014209591476</v>
      </c>
      <c r="R99" s="77">
        <v>0.3410301953818828</v>
      </c>
      <c r="S99" s="77">
        <v>0.10416666666666667</v>
      </c>
      <c r="T99" s="78">
        <v>563</v>
      </c>
      <c r="U99" s="78">
        <v>9</v>
      </c>
      <c r="V99" s="78">
        <v>242</v>
      </c>
      <c r="W99" s="78">
        <v>192</v>
      </c>
      <c r="X99" s="78">
        <v>20</v>
      </c>
      <c r="Y99" s="78">
        <v>129</v>
      </c>
      <c r="Z99" s="75">
        <v>2818</v>
      </c>
      <c r="AA99" s="79">
        <v>3.849726776</v>
      </c>
      <c r="AB99" s="80">
        <v>0.336449</v>
      </c>
      <c r="AC99" s="80">
        <v>0.3457421373872444</v>
      </c>
      <c r="AD99" s="80">
        <v>0.00929313738724441</v>
      </c>
      <c r="AE99" s="79">
        <v>216.97204350217575</v>
      </c>
      <c r="AF99" s="79">
        <v>4.972043502175751</v>
      </c>
      <c r="AG99" s="80">
        <v>0.3212121212121212</v>
      </c>
      <c r="AH99" s="80">
        <v>0.3760330578512397</v>
      </c>
      <c r="AI99" s="80">
        <v>0.5409090909090909</v>
      </c>
      <c r="AJ99" s="80">
        <v>0.9169421487603306</v>
      </c>
      <c r="AK99" s="80">
        <v>0.32874552045784206</v>
      </c>
      <c r="AL99" s="80">
        <v>0.3828816026200768</v>
      </c>
      <c r="AM99" s="80">
        <v>0.5484424901548117</v>
      </c>
      <c r="AN99" s="80">
        <v>0.9313240927748885</v>
      </c>
      <c r="AO99" s="80">
        <v>0.007533399245720829</v>
      </c>
      <c r="AP99" s="80">
        <v>0.006848544768837117</v>
      </c>
    </row>
    <row r="100" spans="1:42" ht="12.75">
      <c r="A100" s="75" t="s">
        <v>487</v>
      </c>
      <c r="B100" s="75" t="s">
        <v>488</v>
      </c>
      <c r="C100" s="75" t="s">
        <v>565</v>
      </c>
      <c r="D100" s="76">
        <v>394</v>
      </c>
      <c r="E100" s="76">
        <v>362</v>
      </c>
      <c r="F100" s="76">
        <v>95</v>
      </c>
      <c r="G100" s="76">
        <v>54</v>
      </c>
      <c r="H100" s="76">
        <v>24</v>
      </c>
      <c r="I100" s="76">
        <v>5</v>
      </c>
      <c r="J100" s="76">
        <v>12</v>
      </c>
      <c r="K100" s="76">
        <v>23</v>
      </c>
      <c r="L100" s="76">
        <v>88</v>
      </c>
      <c r="M100" s="76">
        <v>3</v>
      </c>
      <c r="N100" s="76">
        <v>2</v>
      </c>
      <c r="O100" s="77">
        <v>0.0540541</v>
      </c>
      <c r="P100" s="77">
        <v>0.22743682310469315</v>
      </c>
      <c r="Q100" s="77">
        <v>0.4007220216606498</v>
      </c>
      <c r="R100" s="77">
        <v>0.37184115523465705</v>
      </c>
      <c r="S100" s="77">
        <v>0.07766990291262135</v>
      </c>
      <c r="T100" s="78">
        <v>277</v>
      </c>
      <c r="U100" s="78">
        <v>5</v>
      </c>
      <c r="V100" s="78">
        <v>111</v>
      </c>
      <c r="W100" s="78">
        <v>103</v>
      </c>
      <c r="X100" s="78">
        <v>8</v>
      </c>
      <c r="Y100" s="78">
        <v>63</v>
      </c>
      <c r="Z100" s="75">
        <v>1427</v>
      </c>
      <c r="AA100" s="79">
        <v>3.6218274111675126</v>
      </c>
      <c r="AB100" s="80">
        <v>0.313208</v>
      </c>
      <c r="AC100" s="80">
        <v>0.32267391427980485</v>
      </c>
      <c r="AD100" s="80">
        <v>0.009465914279804866</v>
      </c>
      <c r="AE100" s="79">
        <v>97.50858728414829</v>
      </c>
      <c r="AF100" s="79">
        <v>2.508587284148291</v>
      </c>
      <c r="AG100" s="80">
        <v>0.26243093922651933</v>
      </c>
      <c r="AH100" s="80">
        <v>0.31297709923664124</v>
      </c>
      <c r="AI100" s="80">
        <v>0.43646408839779005</v>
      </c>
      <c r="AJ100" s="80">
        <v>0.7494411876344313</v>
      </c>
      <c r="AK100" s="80">
        <v>0.2693607383540008</v>
      </c>
      <c r="AL100" s="80">
        <v>0.3193602729876547</v>
      </c>
      <c r="AM100" s="80">
        <v>0.44339388752527154</v>
      </c>
      <c r="AN100" s="80">
        <v>0.7627541605129262</v>
      </c>
      <c r="AO100" s="80">
        <v>0.006929799127481484</v>
      </c>
      <c r="AP100" s="80">
        <v>0.006383173751013438</v>
      </c>
    </row>
    <row r="101" spans="1:57" s="8" customFormat="1" ht="12.75">
      <c r="A101" s="75" t="s">
        <v>534</v>
      </c>
      <c r="B101" s="75" t="s">
        <v>476</v>
      </c>
      <c r="C101" s="75" t="s">
        <v>516</v>
      </c>
      <c r="D101" s="76">
        <v>558</v>
      </c>
      <c r="E101" s="76">
        <v>490</v>
      </c>
      <c r="F101" s="76">
        <v>116</v>
      </c>
      <c r="G101" s="76">
        <v>80</v>
      </c>
      <c r="H101" s="76">
        <v>23</v>
      </c>
      <c r="I101" s="76">
        <v>0</v>
      </c>
      <c r="J101" s="76">
        <v>13</v>
      </c>
      <c r="K101" s="76">
        <v>51</v>
      </c>
      <c r="L101" s="76">
        <v>124</v>
      </c>
      <c r="M101" s="76">
        <v>6</v>
      </c>
      <c r="N101" s="76">
        <v>1</v>
      </c>
      <c r="O101" s="77">
        <v>0.03968253968253968</v>
      </c>
      <c r="P101" s="77">
        <v>0.1935483870967742</v>
      </c>
      <c r="Q101" s="77">
        <v>0.3387096774193548</v>
      </c>
      <c r="R101" s="77">
        <v>0.46774193548387094</v>
      </c>
      <c r="S101" s="77">
        <v>0.10919540229885058</v>
      </c>
      <c r="T101" s="78">
        <v>372</v>
      </c>
      <c r="U101" s="78">
        <v>4</v>
      </c>
      <c r="V101" s="78">
        <v>126</v>
      </c>
      <c r="W101" s="78">
        <v>174</v>
      </c>
      <c r="X101" s="78">
        <v>19</v>
      </c>
      <c r="Y101" s="78">
        <v>72</v>
      </c>
      <c r="Z101" s="75">
        <v>2075</v>
      </c>
      <c r="AA101" s="79">
        <v>3.718637992831541</v>
      </c>
      <c r="AB101" s="80">
        <v>0.28690807799442897</v>
      </c>
      <c r="AC101" s="80">
        <v>0.2967136474160109</v>
      </c>
      <c r="AD101" s="80">
        <v>0.00980556942158195</v>
      </c>
      <c r="AE101" s="79">
        <v>119.23556271282291</v>
      </c>
      <c r="AF101" s="79">
        <v>3.2355627128229116</v>
      </c>
      <c r="AG101" s="80">
        <v>0.23673469387755103</v>
      </c>
      <c r="AH101" s="80">
        <v>0.3103448275862069</v>
      </c>
      <c r="AI101" s="80">
        <v>0.3693877551020408</v>
      </c>
      <c r="AJ101" s="80">
        <v>0.6797325826882477</v>
      </c>
      <c r="AK101" s="80">
        <v>0.2433378830873937</v>
      </c>
      <c r="AL101" s="80">
        <v>0.31621699221927935</v>
      </c>
      <c r="AM101" s="80">
        <v>0.3759909443118835</v>
      </c>
      <c r="AN101" s="80">
        <v>0.6922079365311629</v>
      </c>
      <c r="AO101" s="80">
        <v>0.00660318920984268</v>
      </c>
      <c r="AP101" s="80">
        <v>0.005872164633072441</v>
      </c>
      <c r="AQ101" s="69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42" ht="12.75">
      <c r="A102" s="75" t="s">
        <v>558</v>
      </c>
      <c r="B102" s="75" t="s">
        <v>444</v>
      </c>
      <c r="C102" s="75" t="s">
        <v>544</v>
      </c>
      <c r="D102" s="76">
        <v>494</v>
      </c>
      <c r="E102" s="76">
        <v>449</v>
      </c>
      <c r="F102" s="76">
        <v>124</v>
      </c>
      <c r="G102" s="76">
        <v>84</v>
      </c>
      <c r="H102" s="76">
        <v>35</v>
      </c>
      <c r="I102" s="76">
        <v>0</v>
      </c>
      <c r="J102" s="76">
        <v>5</v>
      </c>
      <c r="K102" s="76">
        <v>33</v>
      </c>
      <c r="L102" s="76">
        <v>65</v>
      </c>
      <c r="M102" s="76">
        <v>4</v>
      </c>
      <c r="N102" s="76">
        <v>9</v>
      </c>
      <c r="O102" s="77">
        <v>0.0728477</v>
      </c>
      <c r="P102" s="77">
        <v>0.22997416020671835</v>
      </c>
      <c r="Q102" s="77">
        <v>0.39018087855297157</v>
      </c>
      <c r="R102" s="77">
        <v>0.3798449612403101</v>
      </c>
      <c r="S102" s="77">
        <v>0.08163265306122448</v>
      </c>
      <c r="T102" s="78">
        <v>387</v>
      </c>
      <c r="U102" s="78">
        <v>8</v>
      </c>
      <c r="V102" s="78">
        <v>151</v>
      </c>
      <c r="W102" s="78">
        <v>147</v>
      </c>
      <c r="X102" s="78">
        <v>12</v>
      </c>
      <c r="Y102" s="78">
        <v>89</v>
      </c>
      <c r="Z102" s="75">
        <v>1941</v>
      </c>
      <c r="AA102" s="79">
        <v>3.92914979757085</v>
      </c>
      <c r="AB102" s="80">
        <v>0.310705</v>
      </c>
      <c r="AC102" s="80">
        <v>0.3205310289962946</v>
      </c>
      <c r="AD102" s="80">
        <v>0.009826028996294589</v>
      </c>
      <c r="AE102" s="79">
        <v>127.76338410558083</v>
      </c>
      <c r="AF102" s="79">
        <v>3.763384105580826</v>
      </c>
      <c r="AG102" s="80">
        <v>0.27616926503340755</v>
      </c>
      <c r="AH102" s="80">
        <v>0.3340080971659919</v>
      </c>
      <c r="AI102" s="80">
        <v>0.39420935412026725</v>
      </c>
      <c r="AJ102" s="80">
        <v>0.7282174512862591</v>
      </c>
      <c r="AK102" s="80">
        <v>0.28455096682757425</v>
      </c>
      <c r="AL102" s="80">
        <v>0.34162628361453606</v>
      </c>
      <c r="AM102" s="80">
        <v>0.40259105591443395</v>
      </c>
      <c r="AN102" s="80">
        <v>0.74421733952897</v>
      </c>
      <c r="AO102" s="80">
        <v>0.008381701794166696</v>
      </c>
      <c r="AP102" s="80">
        <v>0.007618186448544173</v>
      </c>
    </row>
    <row r="103" spans="1:57" ht="12.75">
      <c r="A103" s="75" t="s">
        <v>190</v>
      </c>
      <c r="B103" s="75" t="s">
        <v>468</v>
      </c>
      <c r="C103" s="75" t="s">
        <v>562</v>
      </c>
      <c r="D103" s="76">
        <v>538</v>
      </c>
      <c r="E103" s="76">
        <v>487</v>
      </c>
      <c r="F103" s="76">
        <v>145</v>
      </c>
      <c r="G103" s="76">
        <v>84</v>
      </c>
      <c r="H103" s="76">
        <v>31</v>
      </c>
      <c r="I103" s="76">
        <v>5</v>
      </c>
      <c r="J103" s="76">
        <v>25</v>
      </c>
      <c r="K103" s="76">
        <v>39</v>
      </c>
      <c r="L103" s="76">
        <v>93</v>
      </c>
      <c r="M103" s="76">
        <v>10</v>
      </c>
      <c r="N103" s="76">
        <v>8</v>
      </c>
      <c r="O103" s="77">
        <v>0.0898204</v>
      </c>
      <c r="P103" s="77">
        <v>0.2103960396039604</v>
      </c>
      <c r="Q103" s="77">
        <v>0.41336633663366334</v>
      </c>
      <c r="R103" s="77">
        <v>0.37623762376237624</v>
      </c>
      <c r="S103" s="77">
        <v>0.046052631578947366</v>
      </c>
      <c r="T103" s="78">
        <v>404</v>
      </c>
      <c r="U103" s="78">
        <v>2</v>
      </c>
      <c r="V103" s="78">
        <v>167</v>
      </c>
      <c r="W103" s="78">
        <v>152</v>
      </c>
      <c r="X103" s="78">
        <v>7</v>
      </c>
      <c r="Y103" s="78">
        <v>85</v>
      </c>
      <c r="Z103" s="75">
        <v>1925</v>
      </c>
      <c r="AA103" s="79">
        <v>3.578066914</v>
      </c>
      <c r="AB103" s="80">
        <v>0.316623</v>
      </c>
      <c r="AC103" s="80">
        <v>0.3264948419669446</v>
      </c>
      <c r="AD103" s="80">
        <v>0.009871841966944628</v>
      </c>
      <c r="AE103" s="79">
        <v>148.74154510547203</v>
      </c>
      <c r="AF103" s="79">
        <v>3.741545105472028</v>
      </c>
      <c r="AG103" s="80">
        <v>0.29774127310061604</v>
      </c>
      <c r="AH103" s="82">
        <v>0.34572490706319703</v>
      </c>
      <c r="AI103" s="80">
        <v>0.5215605749486653</v>
      </c>
      <c r="AJ103" s="80">
        <v>0.8672854820118623</v>
      </c>
      <c r="AK103" s="80">
        <v>0.30542411725969615</v>
      </c>
      <c r="AL103" s="80">
        <v>0.3526794518689071</v>
      </c>
      <c r="AM103" s="80">
        <v>0.5292434191077453</v>
      </c>
      <c r="AN103" s="80">
        <v>0.8819228709766525</v>
      </c>
      <c r="AO103" s="80">
        <v>0.007682844159080104</v>
      </c>
      <c r="AP103" s="83">
        <v>0.006954544805710061</v>
      </c>
      <c r="AR103" s="20"/>
      <c r="AS103" s="20"/>
      <c r="AT103" s="18"/>
      <c r="AU103" s="18"/>
      <c r="AV103" s="18"/>
      <c r="AW103" s="18"/>
      <c r="AX103" s="21"/>
      <c r="AY103" s="21"/>
      <c r="AZ103" s="19"/>
      <c r="BA103" s="21"/>
      <c r="BB103" s="21"/>
      <c r="BC103" s="21"/>
      <c r="BD103" s="21"/>
      <c r="BE103" s="21"/>
    </row>
    <row r="104" spans="1:57" s="8" customFormat="1" ht="12.75">
      <c r="A104" s="75" t="s">
        <v>276</v>
      </c>
      <c r="B104" s="75" t="s">
        <v>488</v>
      </c>
      <c r="C104" s="75" t="s">
        <v>280</v>
      </c>
      <c r="D104" s="76">
        <v>563</v>
      </c>
      <c r="E104" s="76">
        <v>523</v>
      </c>
      <c r="F104" s="76">
        <v>153</v>
      </c>
      <c r="G104" s="76">
        <v>104</v>
      </c>
      <c r="H104" s="76">
        <v>27</v>
      </c>
      <c r="I104" s="76">
        <v>3</v>
      </c>
      <c r="J104" s="76">
        <v>19</v>
      </c>
      <c r="K104" s="76">
        <v>34</v>
      </c>
      <c r="L104" s="76">
        <v>82</v>
      </c>
      <c r="M104" s="76">
        <v>5</v>
      </c>
      <c r="N104" s="76">
        <v>11</v>
      </c>
      <c r="O104" s="77">
        <v>0.0361991</v>
      </c>
      <c r="P104" s="77">
        <v>0.18651685393258427</v>
      </c>
      <c r="Q104" s="77">
        <v>0.4966292134831461</v>
      </c>
      <c r="R104" s="77">
        <v>0.31685393258426964</v>
      </c>
      <c r="S104" s="77">
        <v>0.11347517730496454</v>
      </c>
      <c r="T104" s="78">
        <v>445</v>
      </c>
      <c r="U104" s="78">
        <v>1</v>
      </c>
      <c r="V104" s="78">
        <v>221</v>
      </c>
      <c r="W104" s="78">
        <v>141</v>
      </c>
      <c r="X104" s="78">
        <v>16</v>
      </c>
      <c r="Y104" s="78">
        <v>83</v>
      </c>
      <c r="Z104" s="75">
        <v>2080</v>
      </c>
      <c r="AA104" s="79">
        <v>3.694493783</v>
      </c>
      <c r="AB104" s="80">
        <v>0.313817</v>
      </c>
      <c r="AC104" s="80">
        <v>0.3238474024777167</v>
      </c>
      <c r="AD104" s="80">
        <v>0.010030402477716693</v>
      </c>
      <c r="AE104" s="79">
        <v>157.28284085798504</v>
      </c>
      <c r="AF104" s="79">
        <v>4.282840857985036</v>
      </c>
      <c r="AG104" s="80">
        <v>0.2925430210325048</v>
      </c>
      <c r="AH104" s="80">
        <v>0.3339253996447602</v>
      </c>
      <c r="AI104" s="80">
        <v>0.4588910133843212</v>
      </c>
      <c r="AJ104" s="80">
        <v>0.7928164130290813</v>
      </c>
      <c r="AK104" s="80">
        <v>0.3007320092886903</v>
      </c>
      <c r="AL104" s="80">
        <v>0.3415325770124068</v>
      </c>
      <c r="AM104" s="80">
        <v>0.4670800016405067</v>
      </c>
      <c r="AN104" s="80">
        <v>0.8086125786529135</v>
      </c>
      <c r="AO104" s="80">
        <v>0.008188988256185525</v>
      </c>
      <c r="AP104" s="80">
        <v>0.0076071773676466</v>
      </c>
      <c r="AQ104" s="69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42" ht="12.75">
      <c r="A105" s="75" t="s">
        <v>453</v>
      </c>
      <c r="B105" s="75" t="s">
        <v>454</v>
      </c>
      <c r="C105" s="75" t="s">
        <v>512</v>
      </c>
      <c r="D105" s="76">
        <v>495</v>
      </c>
      <c r="E105" s="81">
        <v>446</v>
      </c>
      <c r="F105" s="76">
        <v>109</v>
      </c>
      <c r="G105" s="76">
        <v>70</v>
      </c>
      <c r="H105" s="76">
        <v>27</v>
      </c>
      <c r="I105" s="76">
        <v>0</v>
      </c>
      <c r="J105" s="76">
        <v>12</v>
      </c>
      <c r="K105" s="76">
        <v>38</v>
      </c>
      <c r="L105" s="76">
        <v>88</v>
      </c>
      <c r="M105" s="76">
        <v>2</v>
      </c>
      <c r="N105" s="76">
        <v>3</v>
      </c>
      <c r="O105" s="77">
        <v>0.036036</v>
      </c>
      <c r="P105" s="77">
        <v>0.21568627450980393</v>
      </c>
      <c r="Q105" s="77">
        <v>0.31092436974789917</v>
      </c>
      <c r="R105" s="77">
        <v>0.4733893557422969</v>
      </c>
      <c r="S105" s="77">
        <v>0.15976331360946747</v>
      </c>
      <c r="T105" s="78">
        <v>357</v>
      </c>
      <c r="U105" s="78">
        <v>7</v>
      </c>
      <c r="V105" s="78">
        <v>111</v>
      </c>
      <c r="W105" s="78">
        <v>169</v>
      </c>
      <c r="X105" s="78">
        <v>27</v>
      </c>
      <c r="Y105" s="78">
        <v>77</v>
      </c>
      <c r="Z105" s="75">
        <v>1875</v>
      </c>
      <c r="AA105" s="79">
        <v>3.787878787878788</v>
      </c>
      <c r="AB105" s="80">
        <v>0.278736</v>
      </c>
      <c r="AC105" s="80">
        <v>0.2891201399641757</v>
      </c>
      <c r="AD105" s="80">
        <v>0.010384139964175698</v>
      </c>
      <c r="AE105" s="79">
        <v>112.61380870753314</v>
      </c>
      <c r="AF105" s="79">
        <v>3.6138087075331384</v>
      </c>
      <c r="AG105" s="80">
        <v>0.24439461883408073</v>
      </c>
      <c r="AH105" s="80">
        <v>0.31237322515212984</v>
      </c>
      <c r="AI105" s="80">
        <v>0.3923766816143498</v>
      </c>
      <c r="AJ105" s="80">
        <v>0.7047499067664796</v>
      </c>
      <c r="AK105" s="80">
        <v>0.25249732894065724</v>
      </c>
      <c r="AL105" s="80">
        <v>0.3197034659382011</v>
      </c>
      <c r="AM105" s="80">
        <v>0.4004793917209263</v>
      </c>
      <c r="AN105" s="80">
        <v>0.7201828576591274</v>
      </c>
      <c r="AO105" s="80">
        <v>0.00810271010657651</v>
      </c>
      <c r="AP105" s="80">
        <v>0.0073302407860712515</v>
      </c>
    </row>
    <row r="106" spans="1:42" ht="12.75">
      <c r="A106" s="75" t="s">
        <v>317</v>
      </c>
      <c r="B106" s="75" t="s">
        <v>318</v>
      </c>
      <c r="C106" s="75" t="s">
        <v>282</v>
      </c>
      <c r="D106" s="76">
        <v>692</v>
      </c>
      <c r="E106" s="76">
        <v>569</v>
      </c>
      <c r="F106" s="76">
        <v>170</v>
      </c>
      <c r="G106" s="76">
        <v>95</v>
      </c>
      <c r="H106" s="76">
        <v>36</v>
      </c>
      <c r="I106" s="76">
        <v>1</v>
      </c>
      <c r="J106" s="76">
        <v>38</v>
      </c>
      <c r="K106" s="76">
        <v>107</v>
      </c>
      <c r="L106" s="76">
        <v>106</v>
      </c>
      <c r="M106" s="76">
        <v>6</v>
      </c>
      <c r="N106" s="76">
        <v>1</v>
      </c>
      <c r="O106" s="77">
        <v>0.0544554</v>
      </c>
      <c r="P106" s="77">
        <v>0.19829424307036247</v>
      </c>
      <c r="Q106" s="77">
        <v>0.43070362473347545</v>
      </c>
      <c r="R106" s="77">
        <v>0.37100213219616207</v>
      </c>
      <c r="S106" s="77">
        <v>0.06321839080459771</v>
      </c>
      <c r="T106" s="78">
        <v>469</v>
      </c>
      <c r="U106" s="78">
        <v>10</v>
      </c>
      <c r="V106" s="78">
        <v>202</v>
      </c>
      <c r="W106" s="78">
        <v>174</v>
      </c>
      <c r="X106" s="78">
        <v>11</v>
      </c>
      <c r="Y106" s="78">
        <v>93</v>
      </c>
      <c r="Z106" s="75">
        <v>2629</v>
      </c>
      <c r="AA106" s="79">
        <v>3.799132948</v>
      </c>
      <c r="AB106" s="80">
        <v>0.306264</v>
      </c>
      <c r="AC106" s="80">
        <v>0.3169205549186983</v>
      </c>
      <c r="AD106" s="80">
        <v>0.010656554918698324</v>
      </c>
      <c r="AE106" s="79">
        <v>174.59275916995898</v>
      </c>
      <c r="AF106" s="79">
        <v>4.592759169958981</v>
      </c>
      <c r="AG106" s="80">
        <v>0.29876977152899825</v>
      </c>
      <c r="AH106" s="80">
        <v>0.4147398843930636</v>
      </c>
      <c r="AI106" s="80">
        <v>0.5676625659050967</v>
      </c>
      <c r="AJ106" s="80">
        <v>0.9824024502981603</v>
      </c>
      <c r="AK106" s="80">
        <v>0.3068414045166239</v>
      </c>
      <c r="AL106" s="80">
        <v>0.4213768196097673</v>
      </c>
      <c r="AM106" s="80">
        <v>0.5757341988927223</v>
      </c>
      <c r="AN106" s="80">
        <v>0.9971110185024896</v>
      </c>
      <c r="AO106" s="80">
        <v>0.008071632987625643</v>
      </c>
      <c r="AP106" s="80">
        <v>0.006636935216703721</v>
      </c>
    </row>
    <row r="107" spans="1:57" s="8" customFormat="1" ht="12.75">
      <c r="A107" s="75" t="s">
        <v>352</v>
      </c>
      <c r="B107" s="75" t="s">
        <v>353</v>
      </c>
      <c r="C107" s="75" t="s">
        <v>506</v>
      </c>
      <c r="D107" s="76">
        <v>571</v>
      </c>
      <c r="E107" s="76">
        <v>529</v>
      </c>
      <c r="F107" s="76">
        <v>146</v>
      </c>
      <c r="G107" s="76">
        <v>115</v>
      </c>
      <c r="H107" s="76">
        <v>23</v>
      </c>
      <c r="I107" s="76">
        <v>6</v>
      </c>
      <c r="J107" s="76">
        <v>2</v>
      </c>
      <c r="K107" s="76">
        <v>22</v>
      </c>
      <c r="L107" s="76">
        <v>67</v>
      </c>
      <c r="M107" s="76">
        <v>4</v>
      </c>
      <c r="N107" s="76">
        <v>9</v>
      </c>
      <c r="O107" s="77">
        <v>0.08</v>
      </c>
      <c r="P107" s="77">
        <v>0.23160173160173161</v>
      </c>
      <c r="Q107" s="77">
        <v>0.487012987012987</v>
      </c>
      <c r="R107" s="77">
        <v>0.2813852813852814</v>
      </c>
      <c r="S107" s="77">
        <v>0.13076923076923078</v>
      </c>
      <c r="T107" s="78">
        <v>462</v>
      </c>
      <c r="U107" s="78">
        <v>8</v>
      </c>
      <c r="V107" s="78">
        <v>225</v>
      </c>
      <c r="W107" s="78">
        <v>130</v>
      </c>
      <c r="X107" s="78">
        <v>17</v>
      </c>
      <c r="Y107" s="78">
        <v>107</v>
      </c>
      <c r="Z107" s="75">
        <v>2181</v>
      </c>
      <c r="AA107" s="79">
        <v>3.819614711</v>
      </c>
      <c r="AB107" s="80">
        <v>0.310345</v>
      </c>
      <c r="AC107" s="80">
        <v>0.3213197608018384</v>
      </c>
      <c r="AD107" s="80">
        <v>0.010974760801838401</v>
      </c>
      <c r="AE107" s="79">
        <v>151.092369012053</v>
      </c>
      <c r="AF107" s="79">
        <v>5.0923690120530125</v>
      </c>
      <c r="AG107" s="80">
        <v>0.27599243856332706</v>
      </c>
      <c r="AH107" s="80">
        <v>0.31261101243339257</v>
      </c>
      <c r="AI107" s="80">
        <v>0.33648393194706994</v>
      </c>
      <c r="AJ107" s="80">
        <v>0.6490949443804626</v>
      </c>
      <c r="AK107" s="80">
        <v>0.28561884501333273</v>
      </c>
      <c r="AL107" s="80">
        <v>0.32165607284556486</v>
      </c>
      <c r="AM107" s="80">
        <v>0.3461103383970756</v>
      </c>
      <c r="AN107" s="80">
        <v>0.6677664112426405</v>
      </c>
      <c r="AO107" s="80">
        <v>0.009626406450005676</v>
      </c>
      <c r="AP107" s="80">
        <v>0.00904506041217229</v>
      </c>
      <c r="AQ107" s="69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42" ht="12.75">
      <c r="A108" s="75" t="s">
        <v>181</v>
      </c>
      <c r="B108" s="75" t="s">
        <v>182</v>
      </c>
      <c r="C108" s="75" t="s">
        <v>549</v>
      </c>
      <c r="D108" s="76">
        <v>662</v>
      </c>
      <c r="E108" s="76">
        <v>596</v>
      </c>
      <c r="F108" s="76">
        <v>163</v>
      </c>
      <c r="G108" s="76">
        <v>111</v>
      </c>
      <c r="H108" s="76">
        <v>36</v>
      </c>
      <c r="I108" s="76">
        <v>4</v>
      </c>
      <c r="J108" s="76">
        <v>12</v>
      </c>
      <c r="K108" s="76">
        <v>54</v>
      </c>
      <c r="L108" s="76">
        <v>112</v>
      </c>
      <c r="M108" s="76">
        <v>8</v>
      </c>
      <c r="N108" s="76">
        <v>9</v>
      </c>
      <c r="O108" s="77">
        <v>0.0465116</v>
      </c>
      <c r="P108" s="77">
        <v>0.21224489795918366</v>
      </c>
      <c r="Q108" s="77">
        <v>0.4387755102040816</v>
      </c>
      <c r="R108" s="77">
        <v>0.3489795918367347</v>
      </c>
      <c r="S108" s="77">
        <v>0.06432748538011696</v>
      </c>
      <c r="T108" s="78">
        <v>490</v>
      </c>
      <c r="U108" s="78">
        <v>4</v>
      </c>
      <c r="V108" s="78">
        <v>215</v>
      </c>
      <c r="W108" s="78">
        <v>171</v>
      </c>
      <c r="X108" s="78">
        <v>11</v>
      </c>
      <c r="Y108" s="78">
        <v>104</v>
      </c>
      <c r="Z108" s="75">
        <v>2638</v>
      </c>
      <c r="AA108" s="79">
        <v>3.98489426</v>
      </c>
      <c r="AB108" s="80">
        <v>0.314583</v>
      </c>
      <c r="AC108" s="80">
        <v>0.3259802048691418</v>
      </c>
      <c r="AD108" s="80">
        <v>0.011397204869141808</v>
      </c>
      <c r="AE108" s="79">
        <v>168.47049833718808</v>
      </c>
      <c r="AF108" s="79">
        <v>5.470498337188076</v>
      </c>
      <c r="AG108" s="80">
        <v>0.27348993288590606</v>
      </c>
      <c r="AH108" s="80">
        <v>0.3338368580060423</v>
      </c>
      <c r="AI108" s="80">
        <v>0.39932885906040266</v>
      </c>
      <c r="AJ108" s="80">
        <v>0.733165717066445</v>
      </c>
      <c r="AK108" s="80">
        <v>0.2826686213711209</v>
      </c>
      <c r="AL108" s="80">
        <v>0.34210045066040495</v>
      </c>
      <c r="AM108" s="80">
        <v>0.4085075475456175</v>
      </c>
      <c r="AN108" s="80">
        <v>0.7506079982060225</v>
      </c>
      <c r="AO108" s="80">
        <v>0.009178688485214859</v>
      </c>
      <c r="AP108" s="80">
        <v>0.008263592654362661</v>
      </c>
    </row>
    <row r="109" spans="1:42" ht="12.75">
      <c r="A109" s="75" t="s">
        <v>356</v>
      </c>
      <c r="B109" s="75" t="s">
        <v>357</v>
      </c>
      <c r="C109" s="75" t="s">
        <v>506</v>
      </c>
      <c r="D109" s="76">
        <v>482</v>
      </c>
      <c r="E109" s="81">
        <v>446</v>
      </c>
      <c r="F109" s="76">
        <v>123</v>
      </c>
      <c r="G109" s="76">
        <v>90</v>
      </c>
      <c r="H109" s="76">
        <v>22</v>
      </c>
      <c r="I109" s="76">
        <v>2</v>
      </c>
      <c r="J109" s="76">
        <v>9</v>
      </c>
      <c r="K109" s="76">
        <v>25</v>
      </c>
      <c r="L109" s="76">
        <v>78</v>
      </c>
      <c r="M109" s="76">
        <v>2</v>
      </c>
      <c r="N109" s="76">
        <v>3</v>
      </c>
      <c r="O109" s="77">
        <v>0.102703</v>
      </c>
      <c r="P109" s="77">
        <v>0.21680216802168023</v>
      </c>
      <c r="Q109" s="77">
        <v>0.5013550135501355</v>
      </c>
      <c r="R109" s="77">
        <v>0.28184281842818426</v>
      </c>
      <c r="S109" s="77">
        <v>0.07692307692307693</v>
      </c>
      <c r="T109" s="78">
        <v>369</v>
      </c>
      <c r="U109" s="78">
        <v>8</v>
      </c>
      <c r="V109" s="78">
        <v>185</v>
      </c>
      <c r="W109" s="78">
        <v>104</v>
      </c>
      <c r="X109" s="78">
        <v>8</v>
      </c>
      <c r="Y109" s="78">
        <v>80</v>
      </c>
      <c r="Z109" s="75">
        <v>1660</v>
      </c>
      <c r="AA109" s="79">
        <v>3.443983402</v>
      </c>
      <c r="AB109" s="80">
        <v>0.315789</v>
      </c>
      <c r="AC109" s="80">
        <v>0.32761974078422607</v>
      </c>
      <c r="AD109" s="80">
        <v>0.01183074078422608</v>
      </c>
      <c r="AE109" s="79">
        <v>127.27072642310561</v>
      </c>
      <c r="AF109" s="79">
        <v>4.270726423105614</v>
      </c>
      <c r="AG109" s="80">
        <v>0.2757847533632287</v>
      </c>
      <c r="AH109" s="80">
        <v>0.32432432432432434</v>
      </c>
      <c r="AI109" s="80">
        <v>0.3923766816143498</v>
      </c>
      <c r="AJ109" s="80">
        <v>0.7167010059386741</v>
      </c>
      <c r="AK109" s="80">
        <v>0.28536037314597673</v>
      </c>
      <c r="AL109" s="80">
        <v>0.33320317343681</v>
      </c>
      <c r="AM109" s="80">
        <v>0.4019523013970978</v>
      </c>
      <c r="AN109" s="80">
        <v>0.7351554748339078</v>
      </c>
      <c r="AO109" s="80">
        <v>0.009575619782748013</v>
      </c>
      <c r="AP109" s="80">
        <v>0.008878849112485654</v>
      </c>
    </row>
    <row r="110" spans="1:57" s="8" customFormat="1" ht="12.75">
      <c r="A110" s="75" t="s">
        <v>451</v>
      </c>
      <c r="B110" s="75" t="s">
        <v>452</v>
      </c>
      <c r="C110" s="75" t="s">
        <v>512</v>
      </c>
      <c r="D110" s="76">
        <v>653</v>
      </c>
      <c r="E110" s="76">
        <v>585</v>
      </c>
      <c r="F110" s="76">
        <v>161</v>
      </c>
      <c r="G110" s="76">
        <v>101</v>
      </c>
      <c r="H110" s="76">
        <v>38</v>
      </c>
      <c r="I110" s="76">
        <v>4</v>
      </c>
      <c r="J110" s="76">
        <v>18</v>
      </c>
      <c r="K110" s="76">
        <v>59</v>
      </c>
      <c r="L110" s="76">
        <v>60</v>
      </c>
      <c r="M110" s="76">
        <v>6</v>
      </c>
      <c r="N110" s="76">
        <v>4</v>
      </c>
      <c r="O110" s="77">
        <v>0.0702703</v>
      </c>
      <c r="P110" s="77">
        <v>0.21092278719397364</v>
      </c>
      <c r="Q110" s="77">
        <v>0.3483992467043315</v>
      </c>
      <c r="R110" s="77">
        <v>0.4406779661016949</v>
      </c>
      <c r="S110" s="77">
        <v>0.1623931623931624</v>
      </c>
      <c r="T110" s="78">
        <v>531</v>
      </c>
      <c r="U110" s="78">
        <v>3</v>
      </c>
      <c r="V110" s="78">
        <v>185</v>
      </c>
      <c r="W110" s="78">
        <v>234</v>
      </c>
      <c r="X110" s="78">
        <v>38</v>
      </c>
      <c r="Y110" s="78">
        <v>112</v>
      </c>
      <c r="Z110" s="75">
        <v>2433</v>
      </c>
      <c r="AA110" s="79">
        <v>3.7258805513016844</v>
      </c>
      <c r="AB110" s="80">
        <v>0.278752</v>
      </c>
      <c r="AC110" s="80">
        <v>0.2907459894266888</v>
      </c>
      <c r="AD110" s="80">
        <v>0.011993989426688778</v>
      </c>
      <c r="AE110" s="79">
        <v>167.15269257589134</v>
      </c>
      <c r="AF110" s="79">
        <v>6.1526925758913364</v>
      </c>
      <c r="AG110" s="80">
        <v>0.27521367521367524</v>
      </c>
      <c r="AH110" s="80">
        <v>0.34150076569678406</v>
      </c>
      <c r="AI110" s="80">
        <v>0.4376068376068376</v>
      </c>
      <c r="AJ110" s="80">
        <v>0.7791076033036217</v>
      </c>
      <c r="AK110" s="80">
        <v>0.28573109842032707</v>
      </c>
      <c r="AL110" s="80">
        <v>0.3509229595342899</v>
      </c>
      <c r="AM110" s="80">
        <v>0.44812426081348944</v>
      </c>
      <c r="AN110" s="80">
        <v>0.7990472203477794</v>
      </c>
      <c r="AO110" s="80">
        <v>0.010517423206651833</v>
      </c>
      <c r="AP110" s="80">
        <v>0.009422193837505866</v>
      </c>
      <c r="AQ110" s="69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42" ht="12.75">
      <c r="A111" s="75" t="s">
        <v>154</v>
      </c>
      <c r="B111" s="75" t="s">
        <v>155</v>
      </c>
      <c r="C111" s="75" t="s">
        <v>505</v>
      </c>
      <c r="D111" s="76">
        <v>568</v>
      </c>
      <c r="E111" s="76">
        <v>516</v>
      </c>
      <c r="F111" s="76">
        <v>136</v>
      </c>
      <c r="G111" s="76">
        <v>95</v>
      </c>
      <c r="H111" s="76">
        <v>24</v>
      </c>
      <c r="I111" s="76">
        <v>8</v>
      </c>
      <c r="J111" s="76">
        <v>9</v>
      </c>
      <c r="K111" s="76">
        <v>44</v>
      </c>
      <c r="L111" s="76">
        <v>125</v>
      </c>
      <c r="M111" s="76">
        <v>2</v>
      </c>
      <c r="N111" s="76">
        <v>40</v>
      </c>
      <c r="O111" s="77">
        <v>0.141509</v>
      </c>
      <c r="P111" s="77">
        <v>0.15926892950391644</v>
      </c>
      <c r="Q111" s="77">
        <v>0.5535248041775457</v>
      </c>
      <c r="R111" s="77">
        <v>0.28720626631853785</v>
      </c>
      <c r="S111" s="77">
        <v>0.10909090909090909</v>
      </c>
      <c r="T111" s="78">
        <v>383</v>
      </c>
      <c r="U111" s="78">
        <v>2</v>
      </c>
      <c r="V111" s="78">
        <v>212</v>
      </c>
      <c r="W111" s="78">
        <v>110</v>
      </c>
      <c r="X111" s="78">
        <v>12</v>
      </c>
      <c r="Y111" s="78">
        <v>61</v>
      </c>
      <c r="Z111" s="75">
        <v>2028</v>
      </c>
      <c r="AA111" s="79">
        <v>3.570422535</v>
      </c>
      <c r="AB111" s="80">
        <v>0.330729</v>
      </c>
      <c r="AC111" s="80">
        <v>0.3428669385713733</v>
      </c>
      <c r="AD111" s="80">
        <v>0.012137938571373297</v>
      </c>
      <c r="AE111" s="79">
        <v>140.66090441140733</v>
      </c>
      <c r="AF111" s="79">
        <v>4.66090441140733</v>
      </c>
      <c r="AG111" s="80">
        <v>0.26356589147286824</v>
      </c>
      <c r="AH111" s="80">
        <v>0.32269503546099293</v>
      </c>
      <c r="AI111" s="80">
        <v>0.3682170542635659</v>
      </c>
      <c r="AJ111" s="80">
        <v>0.6909120897245589</v>
      </c>
      <c r="AK111" s="80">
        <v>0.2725986519600917</v>
      </c>
      <c r="AL111" s="80">
        <v>0.3309590503748357</v>
      </c>
      <c r="AM111" s="80">
        <v>0.37724981475078934</v>
      </c>
      <c r="AN111" s="80">
        <v>0.7082088651256251</v>
      </c>
      <c r="AO111" s="80">
        <v>0.009032760487223457</v>
      </c>
      <c r="AP111" s="80">
        <v>0.008264014913842765</v>
      </c>
    </row>
    <row r="112" spans="1:57" s="8" customFormat="1" ht="12.75">
      <c r="A112" s="75" t="s">
        <v>362</v>
      </c>
      <c r="B112" s="75" t="s">
        <v>416</v>
      </c>
      <c r="C112" s="75" t="s">
        <v>516</v>
      </c>
      <c r="D112" s="76">
        <v>503</v>
      </c>
      <c r="E112" s="76">
        <v>473</v>
      </c>
      <c r="F112" s="76">
        <v>127</v>
      </c>
      <c r="G112" s="76">
        <v>93</v>
      </c>
      <c r="H112" s="76">
        <v>21</v>
      </c>
      <c r="I112" s="76">
        <v>1</v>
      </c>
      <c r="J112" s="76">
        <v>12</v>
      </c>
      <c r="K112" s="76">
        <v>23</v>
      </c>
      <c r="L112" s="76">
        <v>85</v>
      </c>
      <c r="M112" s="76">
        <v>5</v>
      </c>
      <c r="N112" s="76">
        <v>1</v>
      </c>
      <c r="O112" s="77">
        <v>0.07650273224043716</v>
      </c>
      <c r="P112" s="77">
        <v>0.183206106870229</v>
      </c>
      <c r="Q112" s="77">
        <v>0.46564885496183206</v>
      </c>
      <c r="R112" s="77">
        <v>0.3511450381679389</v>
      </c>
      <c r="S112" s="77">
        <v>0.12318840579710146</v>
      </c>
      <c r="T112" s="78">
        <v>393</v>
      </c>
      <c r="U112" s="78">
        <v>2</v>
      </c>
      <c r="V112" s="78">
        <v>183</v>
      </c>
      <c r="W112" s="78">
        <v>138</v>
      </c>
      <c r="X112" s="78">
        <v>17</v>
      </c>
      <c r="Y112" s="78">
        <v>72</v>
      </c>
      <c r="Z112" s="75">
        <v>1734</v>
      </c>
      <c r="AA112" s="79">
        <v>3.4473161033797215</v>
      </c>
      <c r="AB112" s="80">
        <v>0.30183727034120733</v>
      </c>
      <c r="AC112" s="80">
        <v>0.3142726692335349</v>
      </c>
      <c r="AD112" s="80">
        <v>0.012435398892327587</v>
      </c>
      <c r="AE112" s="79">
        <v>131.73863882019083</v>
      </c>
      <c r="AF112" s="79">
        <v>4.738638820190829</v>
      </c>
      <c r="AG112" s="80">
        <v>0.26849894291754756</v>
      </c>
      <c r="AH112" s="80">
        <v>0.30218687872763417</v>
      </c>
      <c r="AI112" s="80">
        <v>0.3953488372093023</v>
      </c>
      <c r="AJ112" s="80">
        <v>0.6975357159369364</v>
      </c>
      <c r="AK112" s="80">
        <v>0.27851720680801445</v>
      </c>
      <c r="AL112" s="80">
        <v>0.3116076318492859</v>
      </c>
      <c r="AM112" s="80">
        <v>0.4053671010997692</v>
      </c>
      <c r="AN112" s="80">
        <v>0.7169747329490551</v>
      </c>
      <c r="AO112" s="80">
        <v>0.010018263890466894</v>
      </c>
      <c r="AP112" s="80">
        <v>0.009420753121651748</v>
      </c>
      <c r="AQ112" s="69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42" ht="12.75">
      <c r="A113" s="75" t="s">
        <v>349</v>
      </c>
      <c r="B113" s="75" t="s">
        <v>30</v>
      </c>
      <c r="C113" s="75" t="s">
        <v>507</v>
      </c>
      <c r="D113" s="76">
        <v>684</v>
      </c>
      <c r="E113" s="76">
        <v>614</v>
      </c>
      <c r="F113" s="76">
        <v>165</v>
      </c>
      <c r="G113" s="76">
        <v>117</v>
      </c>
      <c r="H113" s="76">
        <v>31</v>
      </c>
      <c r="I113" s="76">
        <v>2</v>
      </c>
      <c r="J113" s="76">
        <v>15</v>
      </c>
      <c r="K113" s="76">
        <v>51</v>
      </c>
      <c r="L113" s="76">
        <v>84</v>
      </c>
      <c r="M113" s="76">
        <v>5</v>
      </c>
      <c r="N113" s="76">
        <v>7</v>
      </c>
      <c r="O113" s="77">
        <v>0.0791667</v>
      </c>
      <c r="P113" s="77">
        <v>0.19318181818181818</v>
      </c>
      <c r="Q113" s="77">
        <v>0.45454545454545453</v>
      </c>
      <c r="R113" s="77">
        <v>0.3522727272727273</v>
      </c>
      <c r="S113" s="77">
        <v>0.15591397849462366</v>
      </c>
      <c r="T113" s="78">
        <v>528</v>
      </c>
      <c r="U113" s="78">
        <v>6</v>
      </c>
      <c r="V113" s="78">
        <v>240</v>
      </c>
      <c r="W113" s="78">
        <v>186</v>
      </c>
      <c r="X113" s="78">
        <v>29</v>
      </c>
      <c r="Y113" s="78">
        <v>102</v>
      </c>
      <c r="Z113" s="75">
        <v>2455</v>
      </c>
      <c r="AA113" s="79">
        <v>3.589181287</v>
      </c>
      <c r="AB113" s="80">
        <v>0.288462</v>
      </c>
      <c r="AC113" s="80">
        <v>0.3009585290916733</v>
      </c>
      <c r="AD113" s="80">
        <v>0.012496529091673314</v>
      </c>
      <c r="AE113" s="79">
        <v>171.49843512767012</v>
      </c>
      <c r="AF113" s="79">
        <v>6.49843512767012</v>
      </c>
      <c r="AG113" s="80">
        <v>0.2687296416938111</v>
      </c>
      <c r="AH113" s="80">
        <v>0.32840236686390534</v>
      </c>
      <c r="AI113" s="80">
        <v>0.3973941368078176</v>
      </c>
      <c r="AJ113" s="80">
        <v>0.7257965036717229</v>
      </c>
      <c r="AK113" s="80">
        <v>0.2793134122600491</v>
      </c>
      <c r="AL113" s="80">
        <v>0.33801543657939365</v>
      </c>
      <c r="AM113" s="80">
        <v>0.4079779073740556</v>
      </c>
      <c r="AN113" s="80">
        <v>0.7459933439534492</v>
      </c>
      <c r="AO113" s="80">
        <v>0.010583770566237993</v>
      </c>
      <c r="AP113" s="80">
        <v>0.00961306971548831</v>
      </c>
    </row>
    <row r="114" spans="1:43" s="8" customFormat="1" ht="12.75">
      <c r="A114" s="75" t="s">
        <v>162</v>
      </c>
      <c r="B114" s="75" t="s">
        <v>456</v>
      </c>
      <c r="C114" s="75" t="s">
        <v>505</v>
      </c>
      <c r="D114" s="76">
        <v>340</v>
      </c>
      <c r="E114" s="76">
        <v>307</v>
      </c>
      <c r="F114" s="76">
        <v>85</v>
      </c>
      <c r="G114" s="76">
        <v>65</v>
      </c>
      <c r="H114" s="76">
        <v>13</v>
      </c>
      <c r="I114" s="76">
        <v>2</v>
      </c>
      <c r="J114" s="76">
        <v>5</v>
      </c>
      <c r="K114" s="76">
        <v>28</v>
      </c>
      <c r="L114" s="76">
        <v>49</v>
      </c>
      <c r="M114" s="76">
        <v>2</v>
      </c>
      <c r="N114" s="76">
        <v>11</v>
      </c>
      <c r="O114" s="77">
        <v>0.12</v>
      </c>
      <c r="P114" s="77">
        <v>0.16470588235294117</v>
      </c>
      <c r="Q114" s="77">
        <v>0.5882352941176471</v>
      </c>
      <c r="R114" s="77">
        <v>0.24705882352941178</v>
      </c>
      <c r="S114" s="77">
        <v>0.07936507936507936</v>
      </c>
      <c r="T114" s="78">
        <v>255</v>
      </c>
      <c r="U114" s="78">
        <v>1</v>
      </c>
      <c r="V114" s="78">
        <v>150</v>
      </c>
      <c r="W114" s="78">
        <v>63</v>
      </c>
      <c r="X114" s="78">
        <v>5</v>
      </c>
      <c r="Y114" s="78">
        <v>42</v>
      </c>
      <c r="Z114" s="75">
        <v>1286</v>
      </c>
      <c r="AA114" s="79">
        <v>3.782352941</v>
      </c>
      <c r="AB114" s="80">
        <v>0.313726</v>
      </c>
      <c r="AC114" s="80">
        <v>0.32643529377924985</v>
      </c>
      <c r="AD114" s="80">
        <v>0.012709293779249842</v>
      </c>
      <c r="AE114" s="79">
        <v>88.2409999137087</v>
      </c>
      <c r="AF114" s="79">
        <v>3.2409999137087055</v>
      </c>
      <c r="AG114" s="80">
        <v>0.2768729641693811</v>
      </c>
      <c r="AH114" s="80">
        <v>0.33727810650887574</v>
      </c>
      <c r="AI114" s="80">
        <v>0.3778501628664495</v>
      </c>
      <c r="AJ114" s="80">
        <v>0.7151282693753253</v>
      </c>
      <c r="AK114" s="80">
        <v>0.28742996714563096</v>
      </c>
      <c r="AL114" s="80">
        <v>0.3468668636500258</v>
      </c>
      <c r="AM114" s="80">
        <v>0.38840716584269935</v>
      </c>
      <c r="AN114" s="80">
        <v>0.7352740294927251</v>
      </c>
      <c r="AO114" s="80">
        <v>0.01055700297624984</v>
      </c>
      <c r="AP114" s="80">
        <v>0.00958875714115004</v>
      </c>
      <c r="AQ114" s="69"/>
    </row>
    <row r="115" spans="1:42" ht="12.75">
      <c r="A115" s="75" t="s">
        <v>215</v>
      </c>
      <c r="B115" s="75" t="s">
        <v>78</v>
      </c>
      <c r="C115" s="75" t="s">
        <v>509</v>
      </c>
      <c r="D115" s="76">
        <v>731</v>
      </c>
      <c r="E115" s="76">
        <v>635</v>
      </c>
      <c r="F115" s="76">
        <v>195</v>
      </c>
      <c r="G115" s="76">
        <v>134</v>
      </c>
      <c r="H115" s="76">
        <v>37</v>
      </c>
      <c r="I115" s="76">
        <v>3</v>
      </c>
      <c r="J115" s="76">
        <v>21</v>
      </c>
      <c r="K115" s="76">
        <v>86</v>
      </c>
      <c r="L115" s="76">
        <v>85</v>
      </c>
      <c r="M115" s="76">
        <v>7</v>
      </c>
      <c r="N115" s="76">
        <v>26</v>
      </c>
      <c r="O115" s="77">
        <v>0.090566</v>
      </c>
      <c r="P115" s="77">
        <v>0.1906474820143885</v>
      </c>
      <c r="Q115" s="77">
        <v>0.4766187050359712</v>
      </c>
      <c r="R115" s="77">
        <v>0.3327338129496403</v>
      </c>
      <c r="S115" s="77">
        <v>0.08108108108108109</v>
      </c>
      <c r="T115" s="78">
        <v>556</v>
      </c>
      <c r="U115" s="78">
        <v>1</v>
      </c>
      <c r="V115" s="78">
        <v>265</v>
      </c>
      <c r="W115" s="78">
        <v>185</v>
      </c>
      <c r="X115" s="78">
        <v>15</v>
      </c>
      <c r="Y115" s="78">
        <v>106</v>
      </c>
      <c r="Z115" s="75">
        <v>3077</v>
      </c>
      <c r="AA115" s="79">
        <v>4.209302326</v>
      </c>
      <c r="AB115" s="80">
        <v>0.324627</v>
      </c>
      <c r="AC115" s="80">
        <v>0.3377134997602885</v>
      </c>
      <c r="AD115" s="80">
        <v>0.013086499760288528</v>
      </c>
      <c r="AE115" s="79">
        <v>202.01443587151465</v>
      </c>
      <c r="AF115" s="79">
        <v>7.0144358715146495</v>
      </c>
      <c r="AG115" s="80">
        <v>0.30708661417322836</v>
      </c>
      <c r="AH115" s="80">
        <v>0.3868312757201646</v>
      </c>
      <c r="AI115" s="80">
        <v>0.4692913385826772</v>
      </c>
      <c r="AJ115" s="80">
        <v>0.8561226143028418</v>
      </c>
      <c r="AK115" s="80">
        <v>0.31813296987640105</v>
      </c>
      <c r="AL115" s="80">
        <v>0.39645327280043163</v>
      </c>
      <c r="AM115" s="80">
        <v>0.4803376942858499</v>
      </c>
      <c r="AN115" s="80">
        <v>0.8767909670862815</v>
      </c>
      <c r="AO115" s="80">
        <v>0.011046355703172694</v>
      </c>
      <c r="AP115" s="80">
        <v>0.009621997080267009</v>
      </c>
    </row>
    <row r="116" spans="1:43" s="8" customFormat="1" ht="12.75">
      <c r="A116" s="75" t="s">
        <v>15</v>
      </c>
      <c r="B116" s="75" t="s">
        <v>62</v>
      </c>
      <c r="C116" s="75" t="s">
        <v>564</v>
      </c>
      <c r="D116" s="76">
        <v>584</v>
      </c>
      <c r="E116" s="76">
        <v>529</v>
      </c>
      <c r="F116" s="76">
        <v>150</v>
      </c>
      <c r="G116" s="76">
        <v>99</v>
      </c>
      <c r="H116" s="76">
        <v>29</v>
      </c>
      <c r="I116" s="76">
        <v>2</v>
      </c>
      <c r="J116" s="76">
        <v>20</v>
      </c>
      <c r="K116" s="76">
        <v>48</v>
      </c>
      <c r="L116" s="76">
        <v>95</v>
      </c>
      <c r="M116" s="76">
        <v>3</v>
      </c>
      <c r="N116" s="76">
        <v>11</v>
      </c>
      <c r="O116" s="77">
        <v>0.0896226</v>
      </c>
      <c r="P116" s="77">
        <v>0.17848970251716248</v>
      </c>
      <c r="Q116" s="77">
        <v>0.4851258581235698</v>
      </c>
      <c r="R116" s="77">
        <v>0.33638443935926776</v>
      </c>
      <c r="S116" s="77">
        <v>0.10884353741496598</v>
      </c>
      <c r="T116" s="78">
        <v>437</v>
      </c>
      <c r="U116" s="78">
        <v>4</v>
      </c>
      <c r="V116" s="78">
        <v>212</v>
      </c>
      <c r="W116" s="78">
        <v>147</v>
      </c>
      <c r="X116" s="78">
        <v>16</v>
      </c>
      <c r="Y116" s="78">
        <v>78</v>
      </c>
      <c r="Z116" s="75">
        <v>2225</v>
      </c>
      <c r="AA116" s="79">
        <v>3.809931507</v>
      </c>
      <c r="AB116" s="80">
        <v>0.311751</v>
      </c>
      <c r="AC116" s="80">
        <v>0.3255402688689225</v>
      </c>
      <c r="AD116" s="80">
        <v>0.01378926886892251</v>
      </c>
      <c r="AE116" s="79">
        <v>155.7502921183407</v>
      </c>
      <c r="AF116" s="79">
        <v>5.750292118340695</v>
      </c>
      <c r="AG116" s="80">
        <v>0.2835538752362949</v>
      </c>
      <c r="AH116" s="80">
        <v>0.3458904109589041</v>
      </c>
      <c r="AI116" s="80">
        <v>0.45746691871455575</v>
      </c>
      <c r="AJ116" s="80">
        <v>0.8033573296734599</v>
      </c>
      <c r="AK116" s="80">
        <v>0.29442399266226976</v>
      </c>
      <c r="AL116" s="80">
        <v>0.3557368015725012</v>
      </c>
      <c r="AM116" s="80">
        <v>0.4683370361405306</v>
      </c>
      <c r="AN116" s="80">
        <v>0.8240738377130319</v>
      </c>
      <c r="AO116" s="80">
        <v>0.010870117425974879</v>
      </c>
      <c r="AP116" s="80">
        <v>0.0098463906135971</v>
      </c>
      <c r="AQ116" s="69"/>
    </row>
    <row r="117" spans="1:43" s="8" customFormat="1" ht="12.75">
      <c r="A117" s="75" t="s">
        <v>149</v>
      </c>
      <c r="B117" s="75" t="s">
        <v>150</v>
      </c>
      <c r="C117" s="75" t="s">
        <v>540</v>
      </c>
      <c r="D117" s="76">
        <v>511</v>
      </c>
      <c r="E117" s="76">
        <v>457</v>
      </c>
      <c r="F117" s="76">
        <v>120</v>
      </c>
      <c r="G117" s="76">
        <v>93</v>
      </c>
      <c r="H117" s="76">
        <v>22</v>
      </c>
      <c r="I117" s="76">
        <v>0</v>
      </c>
      <c r="J117" s="76">
        <v>5</v>
      </c>
      <c r="K117" s="76">
        <v>41</v>
      </c>
      <c r="L117" s="76">
        <v>83</v>
      </c>
      <c r="M117" s="76">
        <v>1</v>
      </c>
      <c r="N117" s="76">
        <v>13</v>
      </c>
      <c r="O117" s="77">
        <v>0.0783133</v>
      </c>
      <c r="P117" s="77">
        <v>0.212707182320442</v>
      </c>
      <c r="Q117" s="77">
        <v>0.4585635359116022</v>
      </c>
      <c r="R117" s="77">
        <v>0.3287292817679558</v>
      </c>
      <c r="S117" s="77">
        <v>0.10084033613445378</v>
      </c>
      <c r="T117" s="78">
        <v>362</v>
      </c>
      <c r="U117" s="78">
        <v>3</v>
      </c>
      <c r="V117" s="78">
        <v>166</v>
      </c>
      <c r="W117" s="78">
        <v>119</v>
      </c>
      <c r="X117" s="78">
        <v>12</v>
      </c>
      <c r="Y117" s="78">
        <v>77</v>
      </c>
      <c r="Z117" s="75">
        <v>1903</v>
      </c>
      <c r="AA117" s="79">
        <v>3.72407045</v>
      </c>
      <c r="AB117" s="80">
        <v>0.310811</v>
      </c>
      <c r="AC117" s="80">
        <v>0.32501053769662275</v>
      </c>
      <c r="AD117" s="80">
        <v>0.014199537696622744</v>
      </c>
      <c r="AE117" s="79">
        <v>125.25389894775041</v>
      </c>
      <c r="AF117" s="79">
        <v>5.2538989477504145</v>
      </c>
      <c r="AG117" s="80">
        <v>0.26258205689277897</v>
      </c>
      <c r="AH117" s="80">
        <v>0.32669322709163345</v>
      </c>
      <c r="AI117" s="80">
        <v>0.350109409190372</v>
      </c>
      <c r="AJ117" s="80">
        <v>0.6768026362820054</v>
      </c>
      <c r="AK117" s="80">
        <v>0.2740785534961716</v>
      </c>
      <c r="AL117" s="80">
        <v>0.3371591612504989</v>
      </c>
      <c r="AM117" s="80">
        <v>0.3616059057937646</v>
      </c>
      <c r="AN117" s="80">
        <v>0.6987650670442636</v>
      </c>
      <c r="AO117" s="80">
        <v>0.011496496603392636</v>
      </c>
      <c r="AP117" s="80">
        <v>0.010465934158865431</v>
      </c>
      <c r="AQ117" s="69"/>
    </row>
    <row r="118" spans="1:42" ht="12.75">
      <c r="A118" s="75" t="s">
        <v>379</v>
      </c>
      <c r="B118" s="75" t="s">
        <v>380</v>
      </c>
      <c r="C118" s="75" t="s">
        <v>543</v>
      </c>
      <c r="D118" s="76">
        <v>490</v>
      </c>
      <c r="E118" s="76">
        <v>454</v>
      </c>
      <c r="F118" s="76">
        <v>125</v>
      </c>
      <c r="G118" s="76">
        <v>102</v>
      </c>
      <c r="H118" s="76">
        <v>17</v>
      </c>
      <c r="I118" s="76">
        <v>3</v>
      </c>
      <c r="J118" s="76">
        <v>3</v>
      </c>
      <c r="K118" s="76">
        <v>25</v>
      </c>
      <c r="L118" s="76">
        <v>49</v>
      </c>
      <c r="M118" s="76">
        <v>5</v>
      </c>
      <c r="N118" s="76">
        <v>4</v>
      </c>
      <c r="O118" s="77">
        <v>0.0631068</v>
      </c>
      <c r="P118" s="77">
        <v>0.21182266009852216</v>
      </c>
      <c r="Q118" s="77">
        <v>0.5073891625615764</v>
      </c>
      <c r="R118" s="77">
        <v>0.28078817733990147</v>
      </c>
      <c r="S118" s="77">
        <v>0.12280701754385964</v>
      </c>
      <c r="T118" s="78">
        <v>406</v>
      </c>
      <c r="U118" s="78">
        <v>3</v>
      </c>
      <c r="V118" s="78">
        <v>206</v>
      </c>
      <c r="W118" s="78">
        <v>114</v>
      </c>
      <c r="X118" s="78">
        <v>14</v>
      </c>
      <c r="Y118" s="78">
        <v>86</v>
      </c>
      <c r="Z118" s="75">
        <v>1624</v>
      </c>
      <c r="AA118" s="79">
        <v>3.314285714</v>
      </c>
      <c r="AB118" s="80">
        <v>0.299754</v>
      </c>
      <c r="AC118" s="80">
        <v>0.3142812544468336</v>
      </c>
      <c r="AD118" s="80">
        <v>0.01452725444683356</v>
      </c>
      <c r="AE118" s="79">
        <v>130.91247055986128</v>
      </c>
      <c r="AF118" s="79">
        <v>5.912470559861276</v>
      </c>
      <c r="AG118" s="80">
        <v>0.2753303964757709</v>
      </c>
      <c r="AH118" s="80">
        <v>0.3141683778234086</v>
      </c>
      <c r="AI118" s="80">
        <v>0.3392070484581498</v>
      </c>
      <c r="AJ118" s="80">
        <v>0.6533754262815584</v>
      </c>
      <c r="AK118" s="80">
        <v>0.28835345938295437</v>
      </c>
      <c r="AL118" s="80">
        <v>0.3263089744555673</v>
      </c>
      <c r="AM118" s="80">
        <v>0.3522301113653333</v>
      </c>
      <c r="AN118" s="80">
        <v>0.6785390858209006</v>
      </c>
      <c r="AO118" s="80">
        <v>0.01302306290718347</v>
      </c>
      <c r="AP118" s="80">
        <v>0.012140596632158662</v>
      </c>
    </row>
    <row r="119" spans="1:42" ht="12.75">
      <c r="A119" s="75" t="s">
        <v>396</v>
      </c>
      <c r="B119" s="75" t="s">
        <v>380</v>
      </c>
      <c r="C119" s="75" t="s">
        <v>514</v>
      </c>
      <c r="D119" s="76">
        <v>351</v>
      </c>
      <c r="E119" s="76">
        <v>331</v>
      </c>
      <c r="F119" s="76">
        <v>77</v>
      </c>
      <c r="G119" s="76">
        <v>49</v>
      </c>
      <c r="H119" s="76">
        <v>22</v>
      </c>
      <c r="I119" s="76">
        <v>2</v>
      </c>
      <c r="J119" s="76">
        <v>4</v>
      </c>
      <c r="K119" s="76">
        <v>10</v>
      </c>
      <c r="L119" s="76">
        <v>84</v>
      </c>
      <c r="M119" s="76">
        <v>1</v>
      </c>
      <c r="N119" s="76">
        <v>2</v>
      </c>
      <c r="O119" s="77">
        <v>0.0769231</v>
      </c>
      <c r="P119" s="77">
        <v>0.2217741935483871</v>
      </c>
      <c r="Q119" s="77">
        <v>0.41935483870967744</v>
      </c>
      <c r="R119" s="77">
        <v>0.3588709677419355</v>
      </c>
      <c r="S119" s="77">
        <v>0.14606741573033707</v>
      </c>
      <c r="T119" s="78">
        <v>248</v>
      </c>
      <c r="U119" s="78">
        <v>9</v>
      </c>
      <c r="V119" s="78">
        <v>104</v>
      </c>
      <c r="W119" s="78">
        <v>89</v>
      </c>
      <c r="X119" s="78">
        <v>13</v>
      </c>
      <c r="Y119" s="78">
        <v>55</v>
      </c>
      <c r="Z119" s="75">
        <v>1240</v>
      </c>
      <c r="AA119" s="79">
        <v>3.532763533</v>
      </c>
      <c r="AB119" s="80">
        <v>0.29918</v>
      </c>
      <c r="AC119" s="80">
        <v>0.31458602988567114</v>
      </c>
      <c r="AD119" s="80">
        <v>0.015406029885671135</v>
      </c>
      <c r="AE119" s="79">
        <v>80.75899129210376</v>
      </c>
      <c r="AF119" s="79">
        <v>3.758991292103758</v>
      </c>
      <c r="AG119" s="80">
        <v>0.2326283987915408</v>
      </c>
      <c r="AH119" s="80">
        <v>0.27350427350427353</v>
      </c>
      <c r="AI119" s="80">
        <v>0.34441087613293053</v>
      </c>
      <c r="AJ119" s="80">
        <v>0.6179151496372041</v>
      </c>
      <c r="AK119" s="80">
        <v>0.2439848679519751</v>
      </c>
      <c r="AL119" s="80">
        <v>0.284213650404854</v>
      </c>
      <c r="AM119" s="80">
        <v>0.35576734529336485</v>
      </c>
      <c r="AN119" s="80">
        <v>0.6399809956982189</v>
      </c>
      <c r="AO119" s="80">
        <v>0.011356469160434313</v>
      </c>
      <c r="AP119" s="80">
        <v>0.010709376900580492</v>
      </c>
    </row>
    <row r="120" spans="1:43" s="8" customFormat="1" ht="12.75">
      <c r="A120" s="75" t="s">
        <v>305</v>
      </c>
      <c r="B120" s="75" t="s">
        <v>452</v>
      </c>
      <c r="C120" s="75" t="s">
        <v>541</v>
      </c>
      <c r="D120" s="76">
        <v>542</v>
      </c>
      <c r="E120" s="76">
        <v>481</v>
      </c>
      <c r="F120" s="76">
        <v>142</v>
      </c>
      <c r="G120" s="76">
        <v>86</v>
      </c>
      <c r="H120" s="76">
        <v>27</v>
      </c>
      <c r="I120" s="76">
        <v>3</v>
      </c>
      <c r="J120" s="76">
        <v>26</v>
      </c>
      <c r="K120" s="76">
        <v>48</v>
      </c>
      <c r="L120" s="76">
        <v>105</v>
      </c>
      <c r="M120" s="76">
        <v>6</v>
      </c>
      <c r="N120" s="76">
        <v>20</v>
      </c>
      <c r="O120" s="77">
        <v>0.0722222</v>
      </c>
      <c r="P120" s="77">
        <v>0.18010752688172044</v>
      </c>
      <c r="Q120" s="77">
        <v>0.4838709677419355</v>
      </c>
      <c r="R120" s="77">
        <v>0.33602150537634407</v>
      </c>
      <c r="S120" s="77">
        <v>0.152</v>
      </c>
      <c r="T120" s="78">
        <v>372</v>
      </c>
      <c r="U120" s="78">
        <v>7</v>
      </c>
      <c r="V120" s="78">
        <v>180</v>
      </c>
      <c r="W120" s="78">
        <v>125</v>
      </c>
      <c r="X120" s="78">
        <v>19</v>
      </c>
      <c r="Y120" s="78">
        <v>67</v>
      </c>
      <c r="Z120" s="75">
        <v>1987</v>
      </c>
      <c r="AA120" s="79">
        <v>3.666051661</v>
      </c>
      <c r="AB120" s="80">
        <v>0.325843</v>
      </c>
      <c r="AC120" s="80">
        <v>0.34186805595759734</v>
      </c>
      <c r="AD120" s="80">
        <v>0.016025055957597345</v>
      </c>
      <c r="AE120" s="79">
        <v>147.70502792090466</v>
      </c>
      <c r="AF120" s="79">
        <v>5.705027920904655</v>
      </c>
      <c r="AG120" s="80">
        <v>0.29521829521829523</v>
      </c>
      <c r="AH120" s="80">
        <v>0.3634686346863469</v>
      </c>
      <c r="AI120" s="80">
        <v>0.5197505197505198</v>
      </c>
      <c r="AJ120" s="80">
        <v>0.8832191544368666</v>
      </c>
      <c r="AK120" s="80">
        <v>0.3070790601266209</v>
      </c>
      <c r="AL120" s="80">
        <v>0.3739945164592337</v>
      </c>
      <c r="AM120" s="80">
        <v>0.5316112846588454</v>
      </c>
      <c r="AN120" s="80">
        <v>0.9056058011180792</v>
      </c>
      <c r="AO120" s="80">
        <v>0.01186076490832566</v>
      </c>
      <c r="AP120" s="80">
        <v>0.010525881772886825</v>
      </c>
      <c r="AQ120" s="69"/>
    </row>
    <row r="121" spans="1:42" ht="12.75">
      <c r="A121" s="75" t="s">
        <v>259</v>
      </c>
      <c r="B121" s="75" t="s">
        <v>260</v>
      </c>
      <c r="C121" s="75" t="s">
        <v>544</v>
      </c>
      <c r="D121" s="76">
        <v>583</v>
      </c>
      <c r="E121" s="76">
        <v>537</v>
      </c>
      <c r="F121" s="76">
        <v>153</v>
      </c>
      <c r="G121" s="76">
        <v>99</v>
      </c>
      <c r="H121" s="76">
        <v>30</v>
      </c>
      <c r="I121" s="76">
        <v>6</v>
      </c>
      <c r="J121" s="76">
        <v>18</v>
      </c>
      <c r="K121" s="76">
        <v>33</v>
      </c>
      <c r="L121" s="76">
        <v>119</v>
      </c>
      <c r="M121" s="76">
        <v>0</v>
      </c>
      <c r="N121" s="76">
        <v>14</v>
      </c>
      <c r="O121" s="77">
        <v>0.0896226</v>
      </c>
      <c r="P121" s="77">
        <v>0.21897810218978103</v>
      </c>
      <c r="Q121" s="77">
        <v>0.5158150851581509</v>
      </c>
      <c r="R121" s="77">
        <v>0.26520681265206814</v>
      </c>
      <c r="S121" s="77">
        <v>0</v>
      </c>
      <c r="T121" s="78">
        <v>411</v>
      </c>
      <c r="U121" s="78">
        <v>10</v>
      </c>
      <c r="V121" s="78">
        <v>212</v>
      </c>
      <c r="W121" s="78">
        <v>109</v>
      </c>
      <c r="X121" s="78">
        <v>0</v>
      </c>
      <c r="Y121" s="78">
        <v>90</v>
      </c>
      <c r="Z121" s="75">
        <v>2313</v>
      </c>
      <c r="AA121" s="79">
        <v>3.967409948542024</v>
      </c>
      <c r="AB121" s="80">
        <v>0.3375</v>
      </c>
      <c r="AC121" s="80">
        <v>0.3541010544975639</v>
      </c>
      <c r="AD121" s="80">
        <v>0.016601054497563883</v>
      </c>
      <c r="AE121" s="79">
        <v>159.64042179902557</v>
      </c>
      <c r="AF121" s="79">
        <v>6.6404217990255745</v>
      </c>
      <c r="AG121" s="80">
        <v>0.2849162011173184</v>
      </c>
      <c r="AH121" s="80">
        <v>0.33793103448275863</v>
      </c>
      <c r="AI121" s="80">
        <v>0.44692737430167595</v>
      </c>
      <c r="AJ121" s="80">
        <v>0.7848584087844346</v>
      </c>
      <c r="AK121" s="80">
        <v>0.2972819772793772</v>
      </c>
      <c r="AL121" s="80">
        <v>0.34938003758452685</v>
      </c>
      <c r="AM121" s="80">
        <v>0.45929315046373476</v>
      </c>
      <c r="AN121" s="80">
        <v>0.8086731880482616</v>
      </c>
      <c r="AO121" s="80">
        <v>0.012365776162058806</v>
      </c>
      <c r="AP121" s="80">
        <v>0.011449003101768218</v>
      </c>
    </row>
    <row r="122" spans="1:42" ht="12.75">
      <c r="A122" s="75" t="s">
        <v>34</v>
      </c>
      <c r="B122" s="75" t="s">
        <v>35</v>
      </c>
      <c r="C122" s="75" t="s">
        <v>507</v>
      </c>
      <c r="D122" s="76">
        <v>500</v>
      </c>
      <c r="E122" s="81">
        <v>464</v>
      </c>
      <c r="F122" s="76">
        <v>133</v>
      </c>
      <c r="G122" s="76">
        <v>95</v>
      </c>
      <c r="H122" s="76">
        <v>29</v>
      </c>
      <c r="I122" s="76">
        <v>1</v>
      </c>
      <c r="J122" s="76">
        <v>8</v>
      </c>
      <c r="K122" s="76">
        <v>23</v>
      </c>
      <c r="L122" s="76">
        <v>33</v>
      </c>
      <c r="M122" s="76">
        <v>6</v>
      </c>
      <c r="N122" s="76">
        <v>0</v>
      </c>
      <c r="O122" s="77">
        <v>0.0136364</v>
      </c>
      <c r="P122" s="77">
        <v>0.20919540229885059</v>
      </c>
      <c r="Q122" s="77">
        <v>0.5057471264367817</v>
      </c>
      <c r="R122" s="77">
        <v>0.2850574712643678</v>
      </c>
      <c r="S122" s="77">
        <v>0.07258064516129033</v>
      </c>
      <c r="T122" s="78">
        <v>435</v>
      </c>
      <c r="U122" s="78">
        <v>5</v>
      </c>
      <c r="V122" s="78">
        <v>220</v>
      </c>
      <c r="W122" s="78">
        <v>124</v>
      </c>
      <c r="X122" s="78">
        <v>9</v>
      </c>
      <c r="Y122" s="78">
        <v>91</v>
      </c>
      <c r="Z122" s="75">
        <v>1683</v>
      </c>
      <c r="AA122" s="79">
        <v>3.366</v>
      </c>
      <c r="AB122" s="80">
        <v>0.291375</v>
      </c>
      <c r="AC122" s="80">
        <v>0.30816576944900903</v>
      </c>
      <c r="AD122" s="80">
        <v>0.016790769449009035</v>
      </c>
      <c r="AE122" s="79">
        <v>140.2031150936249</v>
      </c>
      <c r="AF122" s="79">
        <v>7.203115093624888</v>
      </c>
      <c r="AG122" s="80">
        <v>0.28663793103448276</v>
      </c>
      <c r="AH122" s="80">
        <v>0.3232931726907631</v>
      </c>
      <c r="AI122" s="80">
        <v>0.4073275862068966</v>
      </c>
      <c r="AJ122" s="80">
        <v>0.7306207588976597</v>
      </c>
      <c r="AK122" s="80">
        <v>0.3021618859776398</v>
      </c>
      <c r="AL122" s="80">
        <v>0.33775725922414634</v>
      </c>
      <c r="AM122" s="80">
        <v>0.42285154115005363</v>
      </c>
      <c r="AN122" s="80">
        <v>0.7606088003742</v>
      </c>
      <c r="AO122" s="80">
        <v>0.015523954943157059</v>
      </c>
      <c r="AP122" s="80">
        <v>0.014464086533383269</v>
      </c>
    </row>
    <row r="123" spans="1:42" ht="12.75">
      <c r="A123" s="75" t="s">
        <v>200</v>
      </c>
      <c r="B123" s="75" t="s">
        <v>178</v>
      </c>
      <c r="C123" s="75" t="s">
        <v>513</v>
      </c>
      <c r="D123" s="76">
        <v>674</v>
      </c>
      <c r="E123" s="76">
        <v>588</v>
      </c>
      <c r="F123" s="76">
        <v>158</v>
      </c>
      <c r="G123" s="76">
        <v>86</v>
      </c>
      <c r="H123" s="76">
        <v>46</v>
      </c>
      <c r="I123" s="76">
        <v>6</v>
      </c>
      <c r="J123" s="76">
        <v>20</v>
      </c>
      <c r="K123" s="76">
        <v>77</v>
      </c>
      <c r="L123" s="76">
        <v>128</v>
      </c>
      <c r="M123" s="76">
        <v>5</v>
      </c>
      <c r="N123" s="76">
        <v>19</v>
      </c>
      <c r="O123" s="77">
        <v>0.0526316</v>
      </c>
      <c r="P123" s="77">
        <v>0.1956521739130435</v>
      </c>
      <c r="Q123" s="77">
        <v>0.4543478260869565</v>
      </c>
      <c r="R123" s="77">
        <v>0.35</v>
      </c>
      <c r="S123" s="77">
        <v>0.10559006211180125</v>
      </c>
      <c r="T123" s="78">
        <v>460</v>
      </c>
      <c r="U123" s="78">
        <v>2</v>
      </c>
      <c r="V123" s="78">
        <v>209</v>
      </c>
      <c r="W123" s="78">
        <v>161</v>
      </c>
      <c r="X123" s="78">
        <v>17</v>
      </c>
      <c r="Y123" s="78">
        <v>90</v>
      </c>
      <c r="Z123" s="75">
        <v>2710</v>
      </c>
      <c r="AA123" s="79">
        <v>4.020771513</v>
      </c>
      <c r="AB123" s="80">
        <v>0.310112</v>
      </c>
      <c r="AC123" s="80">
        <v>0.3272301893017411</v>
      </c>
      <c r="AD123" s="80">
        <v>0.017118189301741082</v>
      </c>
      <c r="AE123" s="79">
        <v>165.6174342392748</v>
      </c>
      <c r="AF123" s="79">
        <v>7.617434239274786</v>
      </c>
      <c r="AG123" s="80">
        <v>0.2687074829931973</v>
      </c>
      <c r="AH123" s="80">
        <v>0.35267857142857145</v>
      </c>
      <c r="AI123" s="80">
        <v>0.45408163265306123</v>
      </c>
      <c r="AJ123" s="80">
        <v>0.8067602040816326</v>
      </c>
      <c r="AK123" s="80">
        <v>0.2816623031280183</v>
      </c>
      <c r="AL123" s="80">
        <v>0.36401403904653984</v>
      </c>
      <c r="AM123" s="80">
        <v>0.46703645278788225</v>
      </c>
      <c r="AN123" s="80">
        <v>0.8310504918344221</v>
      </c>
      <c r="AO123" s="80">
        <v>0.012954820134821021</v>
      </c>
      <c r="AP123" s="80">
        <v>0.011335467617968387</v>
      </c>
    </row>
    <row r="124" spans="1:43" s="8" customFormat="1" ht="12.75">
      <c r="A124" s="75" t="s">
        <v>33</v>
      </c>
      <c r="B124" s="75" t="s">
        <v>270</v>
      </c>
      <c r="C124" s="75" t="s">
        <v>507</v>
      </c>
      <c r="D124" s="76">
        <v>557</v>
      </c>
      <c r="E124" s="76">
        <v>499</v>
      </c>
      <c r="F124" s="76">
        <v>115</v>
      </c>
      <c r="G124" s="76">
        <v>82</v>
      </c>
      <c r="H124" s="76">
        <v>23</v>
      </c>
      <c r="I124" s="76">
        <v>0</v>
      </c>
      <c r="J124" s="76">
        <v>10</v>
      </c>
      <c r="K124" s="76">
        <v>35</v>
      </c>
      <c r="L124" s="76">
        <v>111</v>
      </c>
      <c r="M124" s="76">
        <v>3</v>
      </c>
      <c r="N124" s="76">
        <v>5</v>
      </c>
      <c r="O124" s="77">
        <v>0.0714286</v>
      </c>
      <c r="P124" s="77">
        <v>0.20256410256410257</v>
      </c>
      <c r="Q124" s="77">
        <v>0.39487179487179486</v>
      </c>
      <c r="R124" s="77">
        <v>0.4025641025641026</v>
      </c>
      <c r="S124" s="77">
        <v>0.21019108280254778</v>
      </c>
      <c r="T124" s="78">
        <v>390</v>
      </c>
      <c r="U124" s="78">
        <v>13</v>
      </c>
      <c r="V124" s="78">
        <v>154</v>
      </c>
      <c r="W124" s="78">
        <v>157</v>
      </c>
      <c r="X124" s="78">
        <v>33</v>
      </c>
      <c r="Y124" s="78">
        <v>79</v>
      </c>
      <c r="Z124" s="75">
        <v>2142</v>
      </c>
      <c r="AA124" s="79">
        <v>3.845601436</v>
      </c>
      <c r="AB124" s="80">
        <v>0.275591</v>
      </c>
      <c r="AC124" s="80">
        <v>0.29296070611173874</v>
      </c>
      <c r="AD124" s="80">
        <v>0.01736970611173877</v>
      </c>
      <c r="AE124" s="79">
        <v>121.61802902857247</v>
      </c>
      <c r="AF124" s="79">
        <v>6.618029028572465</v>
      </c>
      <c r="AG124" s="80">
        <v>0.23046092184368738</v>
      </c>
      <c r="AH124" s="80">
        <v>0.2963636363636364</v>
      </c>
      <c r="AI124" s="80">
        <v>0.342685370741483</v>
      </c>
      <c r="AJ124" s="80">
        <v>0.6390490071051194</v>
      </c>
      <c r="AK124" s="80">
        <v>0.2437235050672795</v>
      </c>
      <c r="AL124" s="80">
        <v>0.3083964164155863</v>
      </c>
      <c r="AM124" s="80">
        <v>0.35594795396507506</v>
      </c>
      <c r="AN124" s="80">
        <v>0.6643443703806613</v>
      </c>
      <c r="AO124" s="80">
        <v>0.013262583223592112</v>
      </c>
      <c r="AP124" s="80">
        <v>0.01203278005194991</v>
      </c>
      <c r="AQ124" s="69"/>
    </row>
    <row r="125" spans="1:43" s="8" customFormat="1" ht="12.75">
      <c r="A125" s="75" t="s">
        <v>420</v>
      </c>
      <c r="B125" s="75" t="s">
        <v>472</v>
      </c>
      <c r="C125" s="75" t="s">
        <v>279</v>
      </c>
      <c r="D125" s="76">
        <v>447</v>
      </c>
      <c r="E125" s="76">
        <v>389</v>
      </c>
      <c r="F125" s="76">
        <v>99</v>
      </c>
      <c r="G125" s="76">
        <v>61</v>
      </c>
      <c r="H125" s="76">
        <v>23</v>
      </c>
      <c r="I125" s="76">
        <v>1</v>
      </c>
      <c r="J125" s="76">
        <v>14</v>
      </c>
      <c r="K125" s="76">
        <v>52</v>
      </c>
      <c r="L125" s="76">
        <v>97</v>
      </c>
      <c r="M125" s="76">
        <v>3</v>
      </c>
      <c r="N125" s="76">
        <v>13</v>
      </c>
      <c r="O125" s="77">
        <v>0.048</v>
      </c>
      <c r="P125" s="77">
        <v>0.17966101694915254</v>
      </c>
      <c r="Q125" s="77">
        <v>0.423728813559322</v>
      </c>
      <c r="R125" s="77">
        <v>0.39661016949152544</v>
      </c>
      <c r="S125" s="77">
        <v>0.042735042735042736</v>
      </c>
      <c r="T125" s="78">
        <v>295</v>
      </c>
      <c r="U125" s="78">
        <v>3</v>
      </c>
      <c r="V125" s="78">
        <v>125</v>
      </c>
      <c r="W125" s="78">
        <v>117</v>
      </c>
      <c r="X125" s="78">
        <v>5</v>
      </c>
      <c r="Y125" s="78">
        <v>53</v>
      </c>
      <c r="Z125" s="75">
        <v>1814</v>
      </c>
      <c r="AA125" s="79">
        <v>4.058165548</v>
      </c>
      <c r="AB125" s="80">
        <v>0.302491</v>
      </c>
      <c r="AC125" s="80">
        <v>0.32010485041995784</v>
      </c>
      <c r="AD125" s="80">
        <v>0.017613850419957833</v>
      </c>
      <c r="AE125" s="79">
        <v>103.94946296800815</v>
      </c>
      <c r="AF125" s="79">
        <v>4.949462968008149</v>
      </c>
      <c r="AG125" s="80">
        <v>0.2544987146529563</v>
      </c>
      <c r="AH125" s="80">
        <v>0.34451901565995524</v>
      </c>
      <c r="AI125" s="80">
        <v>0.42930591259640105</v>
      </c>
      <c r="AJ125" s="80">
        <v>0.7738249282563563</v>
      </c>
      <c r="AK125" s="80">
        <v>0.2672222698406379</v>
      </c>
      <c r="AL125" s="80">
        <v>0.35559163974945895</v>
      </c>
      <c r="AM125" s="80">
        <v>0.44202946778408264</v>
      </c>
      <c r="AN125" s="80">
        <v>0.7976211075335415</v>
      </c>
      <c r="AO125" s="80">
        <v>0.01272355518768159</v>
      </c>
      <c r="AP125" s="80">
        <v>0.011072624089503713</v>
      </c>
      <c r="AQ125" s="69"/>
    </row>
    <row r="126" spans="1:42" ht="12.75">
      <c r="A126" s="75" t="s">
        <v>455</v>
      </c>
      <c r="B126" s="75" t="s">
        <v>456</v>
      </c>
      <c r="C126" s="75" t="s">
        <v>512</v>
      </c>
      <c r="D126" s="76">
        <v>405</v>
      </c>
      <c r="E126" s="76">
        <v>378</v>
      </c>
      <c r="F126" s="76">
        <v>95</v>
      </c>
      <c r="G126" s="76">
        <v>64</v>
      </c>
      <c r="H126" s="76">
        <v>21</v>
      </c>
      <c r="I126" s="76">
        <v>3</v>
      </c>
      <c r="J126" s="76">
        <v>7</v>
      </c>
      <c r="K126" s="76">
        <v>16</v>
      </c>
      <c r="L126" s="76">
        <v>97</v>
      </c>
      <c r="M126" s="76">
        <v>4</v>
      </c>
      <c r="N126" s="76">
        <v>2</v>
      </c>
      <c r="O126" s="77">
        <v>0.0606061</v>
      </c>
      <c r="P126" s="77">
        <v>0.23157894736842105</v>
      </c>
      <c r="Q126" s="77">
        <v>0.4631578947368421</v>
      </c>
      <c r="R126" s="77">
        <v>0.30526315789473685</v>
      </c>
      <c r="S126" s="77">
        <v>0.034482758620689655</v>
      </c>
      <c r="T126" s="78">
        <v>285</v>
      </c>
      <c r="U126" s="78">
        <v>7</v>
      </c>
      <c r="V126" s="78">
        <v>132</v>
      </c>
      <c r="W126" s="78">
        <v>87</v>
      </c>
      <c r="X126" s="78">
        <v>3</v>
      </c>
      <c r="Y126" s="78">
        <v>66</v>
      </c>
      <c r="Z126" s="75">
        <v>1496</v>
      </c>
      <c r="AA126" s="79">
        <v>3.6938271604938273</v>
      </c>
      <c r="AB126" s="80">
        <v>0.316547</v>
      </c>
      <c r="AC126" s="80">
        <v>0.3342086872824957</v>
      </c>
      <c r="AD126" s="80">
        <v>0.017661687282495675</v>
      </c>
      <c r="AE126" s="79">
        <v>99.91001506453381</v>
      </c>
      <c r="AF126" s="79">
        <v>4.910015064533809</v>
      </c>
      <c r="AG126" s="80">
        <v>0.25132275132275134</v>
      </c>
      <c r="AH126" s="80">
        <v>0.291358024691358</v>
      </c>
      <c r="AI126" s="80">
        <v>0.37037037037037035</v>
      </c>
      <c r="AJ126" s="80">
        <v>0.6617283950617283</v>
      </c>
      <c r="AK126" s="80">
        <v>0.26431220916543335</v>
      </c>
      <c r="AL126" s="80">
        <v>0.3034815186778613</v>
      </c>
      <c r="AM126" s="80">
        <v>0.38335982821305237</v>
      </c>
      <c r="AN126" s="80">
        <v>0.6868413468909136</v>
      </c>
      <c r="AO126" s="80">
        <v>0.012989457842682017</v>
      </c>
      <c r="AP126" s="80">
        <v>0.012123493986503253</v>
      </c>
    </row>
    <row r="127" spans="1:42" ht="12.75">
      <c r="A127" s="75" t="s">
        <v>247</v>
      </c>
      <c r="B127" s="75" t="s">
        <v>248</v>
      </c>
      <c r="C127" s="75" t="s">
        <v>541</v>
      </c>
      <c r="D127" s="76">
        <v>606</v>
      </c>
      <c r="E127" s="76">
        <v>537</v>
      </c>
      <c r="F127" s="76">
        <v>162</v>
      </c>
      <c r="G127" s="76">
        <v>94</v>
      </c>
      <c r="H127" s="76">
        <v>36</v>
      </c>
      <c r="I127" s="76">
        <v>2</v>
      </c>
      <c r="J127" s="76">
        <v>30</v>
      </c>
      <c r="K127" s="76">
        <v>59</v>
      </c>
      <c r="L127" s="76">
        <v>79</v>
      </c>
      <c r="M127" s="76">
        <v>5</v>
      </c>
      <c r="N127" s="76">
        <v>9</v>
      </c>
      <c r="O127" s="77">
        <v>0.0729167</v>
      </c>
      <c r="P127" s="77">
        <v>0.19522776572668113</v>
      </c>
      <c r="Q127" s="77">
        <v>0.4164859002169197</v>
      </c>
      <c r="R127" s="77">
        <v>0.3882863340563991</v>
      </c>
      <c r="S127" s="77">
        <v>0.1564245810055866</v>
      </c>
      <c r="T127" s="78">
        <v>461</v>
      </c>
      <c r="U127" s="78">
        <v>4</v>
      </c>
      <c r="V127" s="78">
        <v>192</v>
      </c>
      <c r="W127" s="78">
        <v>179</v>
      </c>
      <c r="X127" s="78">
        <v>28</v>
      </c>
      <c r="Y127" s="78">
        <v>90</v>
      </c>
      <c r="Z127" s="75">
        <v>2219</v>
      </c>
      <c r="AA127" s="79">
        <v>3.661716172</v>
      </c>
      <c r="AB127" s="80">
        <v>0.30485</v>
      </c>
      <c r="AC127" s="80">
        <v>0.32259786863798035</v>
      </c>
      <c r="AD127" s="80">
        <v>0.017747868637980335</v>
      </c>
      <c r="AE127" s="79">
        <v>169.6848771202455</v>
      </c>
      <c r="AF127" s="79">
        <v>7.684877120245488</v>
      </c>
      <c r="AG127" s="80">
        <v>0.3016759776536313</v>
      </c>
      <c r="AH127" s="80">
        <v>0.371900826446281</v>
      </c>
      <c r="AI127" s="80">
        <v>0.5418994413407822</v>
      </c>
      <c r="AJ127" s="80">
        <v>0.9138002677870631</v>
      </c>
      <c r="AK127" s="80">
        <v>0.315986735791891</v>
      </c>
      <c r="AL127" s="80">
        <v>0.3846031026780917</v>
      </c>
      <c r="AM127" s="80">
        <v>0.5562101994790418</v>
      </c>
      <c r="AN127" s="80">
        <v>0.9408133021571335</v>
      </c>
      <c r="AO127" s="80">
        <v>0.014310758138259716</v>
      </c>
      <c r="AP127" s="80">
        <v>0.01270227623181075</v>
      </c>
    </row>
    <row r="128" spans="1:43" s="8" customFormat="1" ht="12.75">
      <c r="A128" s="75" t="s">
        <v>476</v>
      </c>
      <c r="B128" s="75" t="s">
        <v>74</v>
      </c>
      <c r="C128" s="75" t="s">
        <v>508</v>
      </c>
      <c r="D128" s="76">
        <v>494</v>
      </c>
      <c r="E128" s="76">
        <v>436</v>
      </c>
      <c r="F128" s="76">
        <v>108</v>
      </c>
      <c r="G128" s="76">
        <v>83</v>
      </c>
      <c r="H128" s="76">
        <v>19</v>
      </c>
      <c r="I128" s="76">
        <v>3</v>
      </c>
      <c r="J128" s="76">
        <v>3</v>
      </c>
      <c r="K128" s="76">
        <v>34</v>
      </c>
      <c r="L128" s="76">
        <v>87</v>
      </c>
      <c r="M128" s="76">
        <v>5</v>
      </c>
      <c r="N128" s="76">
        <v>13</v>
      </c>
      <c r="O128" s="77">
        <v>0.101266</v>
      </c>
      <c r="P128" s="77">
        <v>0.20170454545454544</v>
      </c>
      <c r="Q128" s="77">
        <v>0.44886363636363635</v>
      </c>
      <c r="R128" s="77">
        <v>0.3494318181818182</v>
      </c>
      <c r="S128" s="77">
        <v>0.15447154471544716</v>
      </c>
      <c r="T128" s="78">
        <v>352</v>
      </c>
      <c r="U128" s="78">
        <v>10</v>
      </c>
      <c r="V128" s="78">
        <v>158</v>
      </c>
      <c r="W128" s="78">
        <v>123</v>
      </c>
      <c r="X128" s="78">
        <v>19</v>
      </c>
      <c r="Y128" s="78">
        <v>71</v>
      </c>
      <c r="Z128" s="75">
        <v>1883</v>
      </c>
      <c r="AA128" s="79">
        <v>3.811740891</v>
      </c>
      <c r="AB128" s="80">
        <v>0.299145</v>
      </c>
      <c r="AC128" s="80">
        <v>0.31692183306495636</v>
      </c>
      <c r="AD128" s="80">
        <v>0.017776833064956366</v>
      </c>
      <c r="AE128" s="79">
        <v>114.23956340579969</v>
      </c>
      <c r="AF128" s="79">
        <v>6.239563405799686</v>
      </c>
      <c r="AG128" s="80">
        <v>0.24770642201834864</v>
      </c>
      <c r="AH128" s="80">
        <v>0.3134020618556701</v>
      </c>
      <c r="AI128" s="80">
        <v>0.31880733944954126</v>
      </c>
      <c r="AJ128" s="80">
        <v>0.6322094013052113</v>
      </c>
      <c r="AK128" s="80">
        <v>0.26201734726100845</v>
      </c>
      <c r="AL128" s="80">
        <v>0.32626714104288596</v>
      </c>
      <c r="AM128" s="80">
        <v>0.33311826469220107</v>
      </c>
      <c r="AN128" s="80">
        <v>0.659385405735087</v>
      </c>
      <c r="AO128" s="80">
        <v>0.014310925242659811</v>
      </c>
      <c r="AP128" s="80">
        <v>0.012865079187215855</v>
      </c>
      <c r="AQ128" s="69"/>
    </row>
    <row r="129" spans="1:42" ht="12.75">
      <c r="A129" s="75" t="s">
        <v>198</v>
      </c>
      <c r="B129" s="75" t="s">
        <v>199</v>
      </c>
      <c r="C129" s="75" t="s">
        <v>562</v>
      </c>
      <c r="D129" s="76">
        <v>419</v>
      </c>
      <c r="E129" s="76">
        <v>396</v>
      </c>
      <c r="F129" s="76">
        <v>108</v>
      </c>
      <c r="G129" s="76">
        <v>73</v>
      </c>
      <c r="H129" s="76">
        <v>27</v>
      </c>
      <c r="I129" s="76">
        <v>1</v>
      </c>
      <c r="J129" s="76">
        <v>7</v>
      </c>
      <c r="K129" s="76">
        <v>20</v>
      </c>
      <c r="L129" s="76">
        <v>65</v>
      </c>
      <c r="M129" s="76">
        <v>2</v>
      </c>
      <c r="N129" s="76">
        <v>0</v>
      </c>
      <c r="O129" s="77">
        <v>0.0377358</v>
      </c>
      <c r="P129" s="77">
        <v>0.25</v>
      </c>
      <c r="Q129" s="77">
        <v>0.4789156626506024</v>
      </c>
      <c r="R129" s="77">
        <v>0.2710843373493976</v>
      </c>
      <c r="S129" s="77">
        <v>0.08888888888888889</v>
      </c>
      <c r="T129" s="78">
        <v>332</v>
      </c>
      <c r="U129" s="78">
        <v>0</v>
      </c>
      <c r="V129" s="78">
        <v>159</v>
      </c>
      <c r="W129" s="78">
        <v>90</v>
      </c>
      <c r="X129" s="78">
        <v>8</v>
      </c>
      <c r="Y129" s="78">
        <v>83</v>
      </c>
      <c r="Z129" s="75">
        <v>1558</v>
      </c>
      <c r="AA129" s="79">
        <v>3.718377088</v>
      </c>
      <c r="AB129" s="80">
        <v>0.309816</v>
      </c>
      <c r="AC129" s="80">
        <v>0.32765693561177817</v>
      </c>
      <c r="AD129" s="80">
        <v>0.017840935611778186</v>
      </c>
      <c r="AE129" s="79">
        <v>113.81616100943968</v>
      </c>
      <c r="AF129" s="79">
        <v>5.816161009439682</v>
      </c>
      <c r="AG129" s="80">
        <v>0.2727272727272727</v>
      </c>
      <c r="AH129" s="80">
        <v>0.3062200956937799</v>
      </c>
      <c r="AI129" s="80">
        <v>0.4015151515151515</v>
      </c>
      <c r="AJ129" s="80">
        <v>0.7077352472089313</v>
      </c>
      <c r="AK129" s="80">
        <v>0.2874145480036356</v>
      </c>
      <c r="AL129" s="80">
        <v>0.3201343564819131</v>
      </c>
      <c r="AM129" s="80">
        <v>0.41620242679151437</v>
      </c>
      <c r="AN129" s="80">
        <v>0.7363367832734274</v>
      </c>
      <c r="AO129" s="80">
        <v>0.014687275276362877</v>
      </c>
      <c r="AP129" s="80">
        <v>0.013914260788133181</v>
      </c>
    </row>
    <row r="130" spans="1:42" ht="12.75">
      <c r="A130" s="75" t="s">
        <v>406</v>
      </c>
      <c r="B130" s="75" t="s">
        <v>407</v>
      </c>
      <c r="C130" s="75" t="s">
        <v>550</v>
      </c>
      <c r="D130" s="76">
        <v>640</v>
      </c>
      <c r="E130" s="76">
        <v>579</v>
      </c>
      <c r="F130" s="76">
        <v>160</v>
      </c>
      <c r="G130" s="76">
        <v>121</v>
      </c>
      <c r="H130" s="76">
        <v>24</v>
      </c>
      <c r="I130" s="76">
        <v>8</v>
      </c>
      <c r="J130" s="76">
        <v>7</v>
      </c>
      <c r="K130" s="76">
        <v>34</v>
      </c>
      <c r="L130" s="76">
        <v>67</v>
      </c>
      <c r="M130" s="76">
        <v>8</v>
      </c>
      <c r="N130" s="76">
        <v>4</v>
      </c>
      <c r="O130" s="77">
        <v>0.123853</v>
      </c>
      <c r="P130" s="77">
        <v>0.21832358674463936</v>
      </c>
      <c r="Q130" s="77">
        <v>0.4249512670565302</v>
      </c>
      <c r="R130" s="77">
        <v>0.3567251461988304</v>
      </c>
      <c r="S130" s="77">
        <v>0.12021857923497267</v>
      </c>
      <c r="T130" s="78">
        <v>513</v>
      </c>
      <c r="U130" s="78">
        <v>2</v>
      </c>
      <c r="V130" s="78">
        <v>218</v>
      </c>
      <c r="W130" s="78">
        <v>183</v>
      </c>
      <c r="X130" s="78">
        <v>22</v>
      </c>
      <c r="Y130" s="78">
        <v>112</v>
      </c>
      <c r="Z130" s="75">
        <v>2238</v>
      </c>
      <c r="AA130" s="79">
        <v>3.496875</v>
      </c>
      <c r="AB130" s="80">
        <v>0.298246</v>
      </c>
      <c r="AC130" s="80">
        <v>0.3161272513379035</v>
      </c>
      <c r="AD130" s="80">
        <v>0.01788125133790347</v>
      </c>
      <c r="AE130" s="79">
        <v>169.1732799363445</v>
      </c>
      <c r="AF130" s="79">
        <v>9.1732799363445</v>
      </c>
      <c r="AG130" s="80">
        <v>0.2763385146804836</v>
      </c>
      <c r="AH130" s="80">
        <v>0.3146067415730337</v>
      </c>
      <c r="AI130" s="80">
        <v>0.3592400690846287</v>
      </c>
      <c r="AJ130" s="80">
        <v>0.6738468106576624</v>
      </c>
      <c r="AK130" s="80">
        <v>0.29218183063271935</v>
      </c>
      <c r="AL130" s="80">
        <v>0.3293311074419655</v>
      </c>
      <c r="AM130" s="80">
        <v>0.37508338503686445</v>
      </c>
      <c r="AN130" s="80">
        <v>0.7044144924788299</v>
      </c>
      <c r="AO130" s="80">
        <v>0.01584331595223576</v>
      </c>
      <c r="AP130" s="80">
        <v>0.014724365868931777</v>
      </c>
    </row>
    <row r="131" spans="1:42" ht="12.75">
      <c r="A131" s="75" t="s">
        <v>391</v>
      </c>
      <c r="B131" s="75" t="s">
        <v>392</v>
      </c>
      <c r="C131" s="75" t="s">
        <v>514</v>
      </c>
      <c r="D131" s="76">
        <v>461</v>
      </c>
      <c r="E131" s="76">
        <v>405</v>
      </c>
      <c r="F131" s="76">
        <v>97</v>
      </c>
      <c r="G131" s="76">
        <v>58</v>
      </c>
      <c r="H131" s="76">
        <v>25</v>
      </c>
      <c r="I131" s="76">
        <v>0</v>
      </c>
      <c r="J131" s="76">
        <v>14</v>
      </c>
      <c r="K131" s="76">
        <v>49</v>
      </c>
      <c r="L131" s="76">
        <v>96</v>
      </c>
      <c r="M131" s="76">
        <v>3</v>
      </c>
      <c r="N131" s="76">
        <v>5</v>
      </c>
      <c r="O131" s="77">
        <v>0.103774</v>
      </c>
      <c r="P131" s="77">
        <v>0.1762820512820513</v>
      </c>
      <c r="Q131" s="77">
        <v>0.33974358974358976</v>
      </c>
      <c r="R131" s="77">
        <v>0.483974358974359</v>
      </c>
      <c r="S131" s="77">
        <v>0.12582781456953643</v>
      </c>
      <c r="T131" s="78">
        <v>312</v>
      </c>
      <c r="U131" s="78">
        <v>4</v>
      </c>
      <c r="V131" s="78">
        <v>106</v>
      </c>
      <c r="W131" s="78">
        <v>151</v>
      </c>
      <c r="X131" s="78">
        <v>19</v>
      </c>
      <c r="Y131" s="78">
        <v>55</v>
      </c>
      <c r="Z131" s="75">
        <v>1857</v>
      </c>
      <c r="AA131" s="79">
        <v>4.028199566</v>
      </c>
      <c r="AB131" s="80">
        <v>0.278523</v>
      </c>
      <c r="AC131" s="80">
        <v>0.29650643159787304</v>
      </c>
      <c r="AD131" s="80">
        <v>0.017983431597873023</v>
      </c>
      <c r="AE131" s="79">
        <v>102.35891661616617</v>
      </c>
      <c r="AF131" s="79">
        <v>5.358916616166169</v>
      </c>
      <c r="AG131" s="80">
        <v>0.23950617283950618</v>
      </c>
      <c r="AH131" s="80">
        <v>0.32537960954446854</v>
      </c>
      <c r="AI131" s="80">
        <v>0.4123456790123457</v>
      </c>
      <c r="AJ131" s="80">
        <v>0.7377252885568142</v>
      </c>
      <c r="AK131" s="80">
        <v>0.2527380657189288</v>
      </c>
      <c r="AL131" s="80">
        <v>0.33700415751879864</v>
      </c>
      <c r="AM131" s="80">
        <v>0.42557757189176837</v>
      </c>
      <c r="AN131" s="80">
        <v>0.762581729410567</v>
      </c>
      <c r="AO131" s="80">
        <v>0.013231892879422641</v>
      </c>
      <c r="AP131" s="80">
        <v>0.011624547974330102</v>
      </c>
    </row>
    <row r="132" spans="1:43" s="8" customFormat="1" ht="12.75">
      <c r="A132" s="75" t="s">
        <v>66</v>
      </c>
      <c r="B132" s="75" t="s">
        <v>67</v>
      </c>
      <c r="C132" s="75" t="s">
        <v>542</v>
      </c>
      <c r="D132" s="76">
        <v>366</v>
      </c>
      <c r="E132" s="76">
        <v>320</v>
      </c>
      <c r="F132" s="76">
        <v>80</v>
      </c>
      <c r="G132" s="76">
        <v>54</v>
      </c>
      <c r="H132" s="76">
        <v>16</v>
      </c>
      <c r="I132" s="76">
        <v>2</v>
      </c>
      <c r="J132" s="76">
        <v>8</v>
      </c>
      <c r="K132" s="76">
        <v>38</v>
      </c>
      <c r="L132" s="76">
        <v>80</v>
      </c>
      <c r="M132" s="76">
        <v>2</v>
      </c>
      <c r="N132" s="76">
        <v>2</v>
      </c>
      <c r="O132" s="77">
        <v>0.032</v>
      </c>
      <c r="P132" s="77">
        <v>0.16115702479338842</v>
      </c>
      <c r="Q132" s="77">
        <v>0.5165289256198347</v>
      </c>
      <c r="R132" s="77">
        <v>0.32231404958677684</v>
      </c>
      <c r="S132" s="77">
        <v>0.08974358974358974</v>
      </c>
      <c r="T132" s="78">
        <v>242</v>
      </c>
      <c r="U132" s="78">
        <v>2</v>
      </c>
      <c r="V132" s="78">
        <v>125</v>
      </c>
      <c r="W132" s="78">
        <v>78</v>
      </c>
      <c r="X132" s="78">
        <v>7</v>
      </c>
      <c r="Y132" s="78">
        <v>39</v>
      </c>
      <c r="Z132" s="75">
        <v>1451</v>
      </c>
      <c r="AA132" s="79">
        <v>3.964480874</v>
      </c>
      <c r="AB132" s="80">
        <v>0.307692</v>
      </c>
      <c r="AC132" s="80">
        <v>0.32591455149383347</v>
      </c>
      <c r="AD132" s="80">
        <v>0.01822255149383345</v>
      </c>
      <c r="AE132" s="79">
        <v>84.26400504955703</v>
      </c>
      <c r="AF132" s="79">
        <v>4.264005049557028</v>
      </c>
      <c r="AG132" s="80">
        <v>0.25</v>
      </c>
      <c r="AH132" s="80">
        <v>0.3314917127071823</v>
      </c>
      <c r="AI132" s="80">
        <v>0.384375</v>
      </c>
      <c r="AJ132" s="80">
        <v>0.7158667127071823</v>
      </c>
      <c r="AK132" s="80">
        <v>0.2633250157798657</v>
      </c>
      <c r="AL132" s="80">
        <v>0.34327073218109677</v>
      </c>
      <c r="AM132" s="80">
        <v>0.39770001577986575</v>
      </c>
      <c r="AN132" s="80">
        <v>0.7409707479609625</v>
      </c>
      <c r="AO132" s="80">
        <v>0.013325015779865723</v>
      </c>
      <c r="AP132" s="80">
        <v>0.011779019473914465</v>
      </c>
      <c r="AQ132" s="69"/>
    </row>
    <row r="133" spans="1:43" s="8" customFormat="1" ht="12.75">
      <c r="A133" s="75" t="s">
        <v>479</v>
      </c>
      <c r="B133" s="75" t="s">
        <v>480</v>
      </c>
      <c r="C133" s="75" t="s">
        <v>565</v>
      </c>
      <c r="D133" s="76">
        <v>590</v>
      </c>
      <c r="E133" s="76">
        <v>513</v>
      </c>
      <c r="F133" s="76">
        <v>149</v>
      </c>
      <c r="G133" s="76">
        <v>111</v>
      </c>
      <c r="H133" s="76">
        <v>24</v>
      </c>
      <c r="I133" s="76">
        <v>3</v>
      </c>
      <c r="J133" s="76">
        <v>11</v>
      </c>
      <c r="K133" s="76">
        <v>61</v>
      </c>
      <c r="L133" s="76">
        <v>70</v>
      </c>
      <c r="M133" s="76">
        <v>5</v>
      </c>
      <c r="N133" s="76">
        <v>3</v>
      </c>
      <c r="O133" s="77">
        <v>0.0745098</v>
      </c>
      <c r="P133" s="77">
        <v>0.18161434977578475</v>
      </c>
      <c r="Q133" s="77">
        <v>0.5717488789237668</v>
      </c>
      <c r="R133" s="77">
        <v>0.24663677130044842</v>
      </c>
      <c r="S133" s="77">
        <v>0.00909090909090909</v>
      </c>
      <c r="T133" s="78">
        <v>446</v>
      </c>
      <c r="U133" s="78">
        <v>6</v>
      </c>
      <c r="V133" s="78">
        <v>255</v>
      </c>
      <c r="W133" s="78">
        <v>110</v>
      </c>
      <c r="X133" s="78">
        <v>1</v>
      </c>
      <c r="Y133" s="78">
        <v>81</v>
      </c>
      <c r="Z133" s="75">
        <v>2191</v>
      </c>
      <c r="AA133" s="79">
        <v>3.7135593220338983</v>
      </c>
      <c r="AB133" s="80">
        <v>0.315789</v>
      </c>
      <c r="AC133" s="80">
        <v>0.33408438554881165</v>
      </c>
      <c r="AD133" s="80">
        <v>0.01829538554881166</v>
      </c>
      <c r="AE133" s="79">
        <v>156.99487648483068</v>
      </c>
      <c r="AF133" s="79">
        <v>7.994876484830684</v>
      </c>
      <c r="AG133" s="80">
        <v>0.290448343079922</v>
      </c>
      <c r="AH133" s="80">
        <v>0.36923076923076925</v>
      </c>
      <c r="AI133" s="80">
        <v>0.4074074074074074</v>
      </c>
      <c r="AJ133" s="80">
        <v>0.7766381766381767</v>
      </c>
      <c r="AK133" s="80">
        <v>0.3060328976312489</v>
      </c>
      <c r="AL133" s="80">
        <v>0.38289722476039434</v>
      </c>
      <c r="AM133" s="80">
        <v>0.4229919619587343</v>
      </c>
      <c r="AN133" s="80">
        <v>0.8058891867191287</v>
      </c>
      <c r="AO133" s="80">
        <v>0.015584554551326901</v>
      </c>
      <c r="AP133" s="80">
        <v>0.013666455529625088</v>
      </c>
      <c r="AQ133" s="69"/>
    </row>
    <row r="134" spans="1:42" ht="12.75">
      <c r="A134" s="75" t="s">
        <v>422</v>
      </c>
      <c r="B134" s="75" t="s">
        <v>468</v>
      </c>
      <c r="C134" s="75" t="s">
        <v>279</v>
      </c>
      <c r="D134" s="76">
        <v>386</v>
      </c>
      <c r="E134" s="76">
        <v>340</v>
      </c>
      <c r="F134" s="76">
        <v>91</v>
      </c>
      <c r="G134" s="76">
        <v>71</v>
      </c>
      <c r="H134" s="76">
        <v>17</v>
      </c>
      <c r="I134" s="76">
        <v>0</v>
      </c>
      <c r="J134" s="76">
        <v>3</v>
      </c>
      <c r="K134" s="76">
        <v>38</v>
      </c>
      <c r="L134" s="76">
        <v>47</v>
      </c>
      <c r="M134" s="76">
        <v>3</v>
      </c>
      <c r="N134" s="76">
        <v>0</v>
      </c>
      <c r="O134" s="77">
        <v>0.0206897</v>
      </c>
      <c r="P134" s="77">
        <v>0.24573378839590443</v>
      </c>
      <c r="Q134" s="77">
        <v>0.4948805460750853</v>
      </c>
      <c r="R134" s="77">
        <v>0.2593856655290102</v>
      </c>
      <c r="S134" s="77">
        <v>0.06578947368421052</v>
      </c>
      <c r="T134" s="78">
        <v>293</v>
      </c>
      <c r="U134" s="78">
        <v>4</v>
      </c>
      <c r="V134" s="78">
        <v>145</v>
      </c>
      <c r="W134" s="78">
        <v>76</v>
      </c>
      <c r="X134" s="78">
        <v>5</v>
      </c>
      <c r="Y134" s="78">
        <v>72</v>
      </c>
      <c r="Z134" s="75">
        <v>1473</v>
      </c>
      <c r="AA134" s="79">
        <v>3.816062176</v>
      </c>
      <c r="AB134" s="80">
        <v>0.300341</v>
      </c>
      <c r="AC134" s="80">
        <v>0.3189342686722777</v>
      </c>
      <c r="AD134" s="80">
        <v>0.018593268672277674</v>
      </c>
      <c r="AE134" s="79">
        <v>96.44774072097736</v>
      </c>
      <c r="AF134" s="79">
        <v>5.4477407209773645</v>
      </c>
      <c r="AG134" s="80">
        <v>0.2676470588235294</v>
      </c>
      <c r="AH134" s="80">
        <v>0.34545454545454546</v>
      </c>
      <c r="AI134" s="80">
        <v>0.35294117647058826</v>
      </c>
      <c r="AJ134" s="80">
        <v>0.6983957219251338</v>
      </c>
      <c r="AK134" s="80">
        <v>0.2836698256499334</v>
      </c>
      <c r="AL134" s="80">
        <v>0.359604521353188</v>
      </c>
      <c r="AM134" s="80">
        <v>0.3689639432969923</v>
      </c>
      <c r="AN134" s="80">
        <v>0.7285684646501802</v>
      </c>
      <c r="AO134" s="80">
        <v>0.016022766826404022</v>
      </c>
      <c r="AP134" s="80">
        <v>0.01414997589864253</v>
      </c>
    </row>
    <row r="135" spans="1:43" s="8" customFormat="1" ht="12.75">
      <c r="A135" s="75" t="s">
        <v>20</v>
      </c>
      <c r="B135" s="75" t="s">
        <v>21</v>
      </c>
      <c r="C135" s="75" t="s">
        <v>564</v>
      </c>
      <c r="D135" s="76">
        <v>333</v>
      </c>
      <c r="E135" s="76">
        <v>296</v>
      </c>
      <c r="F135" s="76">
        <v>85</v>
      </c>
      <c r="G135" s="76">
        <v>67</v>
      </c>
      <c r="H135" s="76">
        <v>15</v>
      </c>
      <c r="I135" s="76">
        <v>0</v>
      </c>
      <c r="J135" s="76">
        <v>3</v>
      </c>
      <c r="K135" s="76">
        <v>32</v>
      </c>
      <c r="L135" s="76">
        <v>38</v>
      </c>
      <c r="M135" s="76">
        <v>2</v>
      </c>
      <c r="N135" s="76">
        <v>0</v>
      </c>
      <c r="O135" s="77">
        <v>0.0416667</v>
      </c>
      <c r="P135" s="77">
        <v>0.23076923076923078</v>
      </c>
      <c r="Q135" s="77">
        <v>0.5538461538461539</v>
      </c>
      <c r="R135" s="77">
        <v>0.2153846153846154</v>
      </c>
      <c r="S135" s="77">
        <v>0</v>
      </c>
      <c r="T135" s="78">
        <v>260</v>
      </c>
      <c r="U135" s="78">
        <v>3</v>
      </c>
      <c r="V135" s="78">
        <v>144</v>
      </c>
      <c r="W135" s="78">
        <v>56</v>
      </c>
      <c r="X135" s="78">
        <v>0</v>
      </c>
      <c r="Y135" s="78">
        <v>60</v>
      </c>
      <c r="Z135" s="75">
        <v>1361</v>
      </c>
      <c r="AA135" s="79">
        <v>4.087087087</v>
      </c>
      <c r="AB135" s="80">
        <v>0.319066</v>
      </c>
      <c r="AC135" s="80">
        <v>0.3382409961550837</v>
      </c>
      <c r="AD135" s="80">
        <v>0.019174996155083668</v>
      </c>
      <c r="AE135" s="79">
        <v>89.9279360118565</v>
      </c>
      <c r="AF135" s="79">
        <v>4.927936011856502</v>
      </c>
      <c r="AG135" s="80">
        <v>0.28716216216216217</v>
      </c>
      <c r="AH135" s="80">
        <v>0.36036036036036034</v>
      </c>
      <c r="AI135" s="80">
        <v>0.3783783783783784</v>
      </c>
      <c r="AJ135" s="80">
        <v>0.7387387387387387</v>
      </c>
      <c r="AK135" s="80">
        <v>0.3038105946346503</v>
      </c>
      <c r="AL135" s="80">
        <v>0.37515896700257206</v>
      </c>
      <c r="AM135" s="80">
        <v>0.39502681085086655</v>
      </c>
      <c r="AN135" s="80">
        <v>0.7701857778534387</v>
      </c>
      <c r="AO135" s="80">
        <v>0.01664843247248815</v>
      </c>
      <c r="AP135" s="80">
        <v>0.01479860664221172</v>
      </c>
      <c r="AQ135" s="69"/>
    </row>
    <row r="136" spans="1:43" s="8" customFormat="1" ht="12.75">
      <c r="A136" s="75" t="s">
        <v>167</v>
      </c>
      <c r="B136" s="75" t="s">
        <v>168</v>
      </c>
      <c r="C136" s="75" t="s">
        <v>510</v>
      </c>
      <c r="D136" s="76">
        <v>586</v>
      </c>
      <c r="E136" s="76">
        <v>519</v>
      </c>
      <c r="F136" s="76">
        <v>145</v>
      </c>
      <c r="G136" s="76">
        <v>85</v>
      </c>
      <c r="H136" s="76">
        <v>27</v>
      </c>
      <c r="I136" s="76">
        <v>16</v>
      </c>
      <c r="J136" s="76">
        <v>17</v>
      </c>
      <c r="K136" s="76">
        <v>55</v>
      </c>
      <c r="L136" s="76">
        <v>63</v>
      </c>
      <c r="M136" s="76">
        <v>0</v>
      </c>
      <c r="N136" s="76">
        <v>19</v>
      </c>
      <c r="O136" s="77">
        <v>0.0673575</v>
      </c>
      <c r="P136" s="77">
        <v>0.15789473684210525</v>
      </c>
      <c r="Q136" s="77">
        <v>0.4232456140350877</v>
      </c>
      <c r="R136" s="77">
        <v>0.41885964912280704</v>
      </c>
      <c r="S136" s="77">
        <v>0.1256544502617801</v>
      </c>
      <c r="T136" s="78">
        <v>456</v>
      </c>
      <c r="U136" s="78">
        <v>6</v>
      </c>
      <c r="V136" s="78">
        <v>193</v>
      </c>
      <c r="W136" s="78">
        <v>191</v>
      </c>
      <c r="X136" s="78">
        <v>24</v>
      </c>
      <c r="Y136" s="78">
        <v>72</v>
      </c>
      <c r="Z136" s="75">
        <v>2252</v>
      </c>
      <c r="AA136" s="79">
        <v>3.843003413</v>
      </c>
      <c r="AB136" s="80">
        <v>0.291572</v>
      </c>
      <c r="AC136" s="80">
        <v>0.31095995277970223</v>
      </c>
      <c r="AD136" s="80">
        <v>0.019387952779702233</v>
      </c>
      <c r="AE136" s="79">
        <v>153.51141927028928</v>
      </c>
      <c r="AF136" s="79">
        <v>8.51141927028928</v>
      </c>
      <c r="AG136" s="80">
        <v>0.279383429672447</v>
      </c>
      <c r="AH136" s="80">
        <v>0.35517241379310344</v>
      </c>
      <c r="AI136" s="80">
        <v>0.43545279383429675</v>
      </c>
      <c r="AJ136" s="80">
        <v>0.7906252076274002</v>
      </c>
      <c r="AK136" s="80">
        <v>0.2957830814456441</v>
      </c>
      <c r="AL136" s="80">
        <v>0.36984727460394706</v>
      </c>
      <c r="AM136" s="80">
        <v>0.4518524456074938</v>
      </c>
      <c r="AN136" s="80">
        <v>0.8216997202114409</v>
      </c>
      <c r="AO136" s="80">
        <v>0.016399651773197077</v>
      </c>
      <c r="AP136" s="80">
        <v>0.014674860810843626</v>
      </c>
      <c r="AQ136" s="69"/>
    </row>
    <row r="137" spans="1:43" s="8" customFormat="1" ht="12.75">
      <c r="A137" s="75" t="s">
        <v>309</v>
      </c>
      <c r="B137" s="75" t="s">
        <v>310</v>
      </c>
      <c r="C137" s="75" t="s">
        <v>563</v>
      </c>
      <c r="D137" s="76">
        <v>527</v>
      </c>
      <c r="E137" s="76">
        <v>466</v>
      </c>
      <c r="F137" s="76">
        <v>126</v>
      </c>
      <c r="G137" s="76">
        <v>83</v>
      </c>
      <c r="H137" s="76">
        <v>19</v>
      </c>
      <c r="I137" s="76">
        <v>0</v>
      </c>
      <c r="J137" s="76">
        <v>24</v>
      </c>
      <c r="K137" s="76">
        <v>57</v>
      </c>
      <c r="L137" s="76">
        <v>89</v>
      </c>
      <c r="M137" s="76">
        <v>2</v>
      </c>
      <c r="N137" s="76">
        <v>3</v>
      </c>
      <c r="O137" s="77">
        <v>0.0211268</v>
      </c>
      <c r="P137" s="77">
        <v>0.15649867374005305</v>
      </c>
      <c r="Q137" s="77">
        <v>0.376657824933687</v>
      </c>
      <c r="R137" s="77">
        <v>0.46684350132625996</v>
      </c>
      <c r="S137" s="77">
        <v>0.08522727272727272</v>
      </c>
      <c r="T137" s="78">
        <v>377</v>
      </c>
      <c r="U137" s="78">
        <v>2</v>
      </c>
      <c r="V137" s="78">
        <v>142</v>
      </c>
      <c r="W137" s="78">
        <v>176</v>
      </c>
      <c r="X137" s="78">
        <v>15</v>
      </c>
      <c r="Y137" s="78">
        <v>59</v>
      </c>
      <c r="Z137" s="75">
        <v>2069</v>
      </c>
      <c r="AA137" s="79">
        <v>3.925996205</v>
      </c>
      <c r="AB137" s="80">
        <v>0.287324</v>
      </c>
      <c r="AC137" s="80">
        <v>0.30676575018388125</v>
      </c>
      <c r="AD137" s="80">
        <v>0.019441750183881223</v>
      </c>
      <c r="AE137" s="79">
        <v>132.90184131527786</v>
      </c>
      <c r="AF137" s="79">
        <v>6.9018413152778635</v>
      </c>
      <c r="AG137" s="80">
        <v>0.2703862660944206</v>
      </c>
      <c r="AH137" s="80">
        <v>0.3510436432637571</v>
      </c>
      <c r="AI137" s="80">
        <v>0.4721030042918455</v>
      </c>
      <c r="AJ137" s="80">
        <v>0.8231466475556026</v>
      </c>
      <c r="AK137" s="80">
        <v>0.28519708436754904</v>
      </c>
      <c r="AL137" s="80">
        <v>0.3641401163477758</v>
      </c>
      <c r="AM137" s="80">
        <v>0.4869138225649739</v>
      </c>
      <c r="AN137" s="80">
        <v>0.8510539389127497</v>
      </c>
      <c r="AO137" s="80">
        <v>0.014810818273128412</v>
      </c>
      <c r="AP137" s="80">
        <v>0.013096473084018734</v>
      </c>
      <c r="AQ137" s="69"/>
    </row>
    <row r="138" spans="1:42" ht="12.75">
      <c r="A138" s="75" t="s">
        <v>459</v>
      </c>
      <c r="B138" s="75" t="s">
        <v>403</v>
      </c>
      <c r="C138" s="75" t="s">
        <v>550</v>
      </c>
      <c r="D138" s="76">
        <v>661</v>
      </c>
      <c r="E138" s="76">
        <v>572</v>
      </c>
      <c r="F138" s="76">
        <v>152</v>
      </c>
      <c r="G138" s="76">
        <v>98</v>
      </c>
      <c r="H138" s="76">
        <v>35</v>
      </c>
      <c r="I138" s="76">
        <v>0</v>
      </c>
      <c r="J138" s="76">
        <v>19</v>
      </c>
      <c r="K138" s="76">
        <v>74</v>
      </c>
      <c r="L138" s="76">
        <v>97</v>
      </c>
      <c r="M138" s="76">
        <v>7</v>
      </c>
      <c r="N138" s="76">
        <v>3</v>
      </c>
      <c r="O138" s="77">
        <v>0.0643275</v>
      </c>
      <c r="P138" s="77">
        <v>0.2</v>
      </c>
      <c r="Q138" s="77">
        <v>0.35625</v>
      </c>
      <c r="R138" s="77">
        <v>0.44375</v>
      </c>
      <c r="S138" s="77">
        <v>0.11267605633802817</v>
      </c>
      <c r="T138" s="78">
        <v>480</v>
      </c>
      <c r="U138" s="78">
        <v>6</v>
      </c>
      <c r="V138" s="78">
        <v>171</v>
      </c>
      <c r="W138" s="78">
        <v>213</v>
      </c>
      <c r="X138" s="78">
        <v>24</v>
      </c>
      <c r="Y138" s="78">
        <v>96</v>
      </c>
      <c r="Z138" s="75">
        <v>2581</v>
      </c>
      <c r="AA138" s="79">
        <v>3.904689864</v>
      </c>
      <c r="AB138" s="80">
        <v>0.287257</v>
      </c>
      <c r="AC138" s="80">
        <v>0.3069292986247518</v>
      </c>
      <c r="AD138" s="80">
        <v>0.01967229862475184</v>
      </c>
      <c r="AE138" s="79">
        <v>161.10826526326008</v>
      </c>
      <c r="AF138" s="79">
        <v>9.10826526326008</v>
      </c>
      <c r="AG138" s="80">
        <v>0.26573426573426573</v>
      </c>
      <c r="AH138" s="80">
        <v>0.3520485584218513</v>
      </c>
      <c r="AI138" s="80">
        <v>0.4318181818181818</v>
      </c>
      <c r="AJ138" s="80">
        <v>0.7838667402400331</v>
      </c>
      <c r="AK138" s="80">
        <v>0.2816578064043008</v>
      </c>
      <c r="AL138" s="80">
        <v>0.3658699017651898</v>
      </c>
      <c r="AM138" s="80">
        <v>0.4477417224882169</v>
      </c>
      <c r="AN138" s="80">
        <v>0.8136116242534067</v>
      </c>
      <c r="AO138" s="80">
        <v>0.015923540670035097</v>
      </c>
      <c r="AP138" s="80">
        <v>0.01382134334333851</v>
      </c>
    </row>
    <row r="139" spans="1:43" s="8" customFormat="1" ht="12.75">
      <c r="A139" s="75" t="s">
        <v>123</v>
      </c>
      <c r="B139" s="75" t="s">
        <v>402</v>
      </c>
      <c r="C139" s="75" t="s">
        <v>550</v>
      </c>
      <c r="D139" s="76">
        <v>601</v>
      </c>
      <c r="E139" s="76">
        <v>516</v>
      </c>
      <c r="F139" s="76">
        <v>135</v>
      </c>
      <c r="G139" s="76">
        <v>66</v>
      </c>
      <c r="H139" s="76">
        <v>30</v>
      </c>
      <c r="I139" s="76">
        <v>5</v>
      </c>
      <c r="J139" s="76">
        <v>34</v>
      </c>
      <c r="K139" s="76">
        <v>70</v>
      </c>
      <c r="L139" s="76">
        <v>166</v>
      </c>
      <c r="M139" s="76">
        <v>6</v>
      </c>
      <c r="N139" s="76">
        <v>5</v>
      </c>
      <c r="O139" s="77">
        <v>0.0559006</v>
      </c>
      <c r="P139" s="77">
        <v>0.16292134831460675</v>
      </c>
      <c r="Q139" s="77">
        <v>0.45224719101123595</v>
      </c>
      <c r="R139" s="77">
        <v>0.3848314606741573</v>
      </c>
      <c r="S139" s="77">
        <v>0.10218978102189781</v>
      </c>
      <c r="T139" s="78">
        <v>356</v>
      </c>
      <c r="U139" s="78">
        <v>9</v>
      </c>
      <c r="V139" s="78">
        <v>161</v>
      </c>
      <c r="W139" s="78">
        <v>137</v>
      </c>
      <c r="X139" s="78">
        <v>14</v>
      </c>
      <c r="Y139" s="78">
        <v>58</v>
      </c>
      <c r="Z139" s="75">
        <v>2377</v>
      </c>
      <c r="AA139" s="79">
        <v>3.955074875</v>
      </c>
      <c r="AB139" s="80">
        <v>0.313665</v>
      </c>
      <c r="AC139" s="80">
        <v>0.3333880379029662</v>
      </c>
      <c r="AD139" s="80">
        <v>0.0197230379029662</v>
      </c>
      <c r="AE139" s="79">
        <v>141.35094820475513</v>
      </c>
      <c r="AF139" s="79">
        <v>6.350948204755127</v>
      </c>
      <c r="AG139" s="80">
        <v>0.2616279069767442</v>
      </c>
      <c r="AH139" s="80">
        <v>0.3560732113144759</v>
      </c>
      <c r="AI139" s="80">
        <v>0.5232558139534884</v>
      </c>
      <c r="AJ139" s="80">
        <v>0.8793290252679643</v>
      </c>
      <c r="AK139" s="80">
        <v>0.27393594613324634</v>
      </c>
      <c r="AL139" s="80">
        <v>0.3666405128198921</v>
      </c>
      <c r="AM139" s="80">
        <v>0.5355638531099906</v>
      </c>
      <c r="AN139" s="80">
        <v>0.9022043659298826</v>
      </c>
      <c r="AO139" s="80">
        <v>0.012308039156502137</v>
      </c>
      <c r="AP139" s="80">
        <v>0.010567301505416182</v>
      </c>
      <c r="AQ139" s="69"/>
    </row>
    <row r="140" spans="1:42" ht="12.75">
      <c r="A140" s="75" t="s">
        <v>45</v>
      </c>
      <c r="B140" s="75" t="s">
        <v>142</v>
      </c>
      <c r="C140" s="75" t="s">
        <v>560</v>
      </c>
      <c r="D140" s="76">
        <v>635</v>
      </c>
      <c r="E140" s="76">
        <v>526</v>
      </c>
      <c r="F140" s="76">
        <v>137</v>
      </c>
      <c r="G140" s="76">
        <v>84</v>
      </c>
      <c r="H140" s="76">
        <v>30</v>
      </c>
      <c r="I140" s="76">
        <v>0</v>
      </c>
      <c r="J140" s="76">
        <v>23</v>
      </c>
      <c r="K140" s="76">
        <v>95</v>
      </c>
      <c r="L140" s="76">
        <v>125</v>
      </c>
      <c r="M140" s="76">
        <v>8</v>
      </c>
      <c r="N140" s="76">
        <v>2</v>
      </c>
      <c r="O140" s="77">
        <v>0.0628931</v>
      </c>
      <c r="P140" s="77">
        <v>0.2176039119804401</v>
      </c>
      <c r="Q140" s="77">
        <v>0.38875305623471884</v>
      </c>
      <c r="R140" s="77">
        <v>0.39364303178484106</v>
      </c>
      <c r="S140" s="77">
        <v>0.07453416149068323</v>
      </c>
      <c r="T140" s="78">
        <v>409</v>
      </c>
      <c r="U140" s="78">
        <v>5</v>
      </c>
      <c r="V140" s="78">
        <v>159</v>
      </c>
      <c r="W140" s="78">
        <v>161</v>
      </c>
      <c r="X140" s="78">
        <v>12</v>
      </c>
      <c r="Y140" s="78">
        <v>89</v>
      </c>
      <c r="Z140" s="75">
        <v>2583</v>
      </c>
      <c r="AA140" s="79">
        <v>4.067716535</v>
      </c>
      <c r="AB140" s="80">
        <v>0.295337</v>
      </c>
      <c r="AC140" s="80">
        <v>0.3151864706165258</v>
      </c>
      <c r="AD140" s="80">
        <v>0.01984947061652581</v>
      </c>
      <c r="AE140" s="79">
        <v>144.66197765797898</v>
      </c>
      <c r="AF140" s="79">
        <v>7.66197765797898</v>
      </c>
      <c r="AG140" s="80">
        <v>0.26045627376425856</v>
      </c>
      <c r="AH140" s="80">
        <v>0.37381703470031546</v>
      </c>
      <c r="AI140" s="80">
        <v>0.4543726235741445</v>
      </c>
      <c r="AJ140" s="80">
        <v>0.8281896582744599</v>
      </c>
      <c r="AK140" s="80">
        <v>0.2750227712128878</v>
      </c>
      <c r="AL140" s="80">
        <v>0.38590217296211193</v>
      </c>
      <c r="AM140" s="80">
        <v>0.46893912102277374</v>
      </c>
      <c r="AN140" s="80">
        <v>0.8548412939848857</v>
      </c>
      <c r="AO140" s="80">
        <v>0.014566497448629256</v>
      </c>
      <c r="AP140" s="80">
        <v>0.012085138261796469</v>
      </c>
    </row>
    <row r="141" spans="1:42" ht="12.75">
      <c r="A141" s="75" t="s">
        <v>141</v>
      </c>
      <c r="B141" s="75" t="s">
        <v>142</v>
      </c>
      <c r="C141" s="75" t="s">
        <v>540</v>
      </c>
      <c r="D141" s="76">
        <v>716</v>
      </c>
      <c r="E141" s="76">
        <v>641</v>
      </c>
      <c r="F141" s="76">
        <v>182</v>
      </c>
      <c r="G141" s="76">
        <v>135</v>
      </c>
      <c r="H141" s="76">
        <v>31</v>
      </c>
      <c r="I141" s="76">
        <v>1</v>
      </c>
      <c r="J141" s="76">
        <v>15</v>
      </c>
      <c r="K141" s="76">
        <v>62</v>
      </c>
      <c r="L141" s="76">
        <v>75</v>
      </c>
      <c r="M141" s="76">
        <v>6</v>
      </c>
      <c r="N141" s="76">
        <v>12</v>
      </c>
      <c r="O141" s="77">
        <v>0.0617284</v>
      </c>
      <c r="P141" s="77">
        <v>0.23117338003502627</v>
      </c>
      <c r="Q141" s="77">
        <v>0.425569176882662</v>
      </c>
      <c r="R141" s="77">
        <v>0.3432574430823117</v>
      </c>
      <c r="S141" s="77">
        <v>0.09693877551020408</v>
      </c>
      <c r="T141" s="78">
        <v>571</v>
      </c>
      <c r="U141" s="78">
        <v>7</v>
      </c>
      <c r="V141" s="78">
        <v>243</v>
      </c>
      <c r="W141" s="78">
        <v>196</v>
      </c>
      <c r="X141" s="78">
        <v>19</v>
      </c>
      <c r="Y141" s="78">
        <v>132</v>
      </c>
      <c r="Z141" s="75">
        <v>2784</v>
      </c>
      <c r="AA141" s="79">
        <v>3.888268156</v>
      </c>
      <c r="AB141" s="80">
        <v>0.29982</v>
      </c>
      <c r="AC141" s="80">
        <v>0.3198885902378459</v>
      </c>
      <c r="AD141" s="80">
        <v>0.020068590237845907</v>
      </c>
      <c r="AE141" s="79">
        <v>193.17794476248017</v>
      </c>
      <c r="AF141" s="79">
        <v>11.177944762480166</v>
      </c>
      <c r="AG141" s="80">
        <v>0.2839313572542902</v>
      </c>
      <c r="AH141" s="80">
        <v>0.3505586592178771</v>
      </c>
      <c r="AI141" s="80">
        <v>0.40717628705148207</v>
      </c>
      <c r="AJ141" s="80">
        <v>0.7577349462693592</v>
      </c>
      <c r="AK141" s="80">
        <v>0.30136964861541365</v>
      </c>
      <c r="AL141" s="80">
        <v>0.3661703139140784</v>
      </c>
      <c r="AM141" s="80">
        <v>0.4246145784126055</v>
      </c>
      <c r="AN141" s="80">
        <v>0.7907848923266839</v>
      </c>
      <c r="AO141" s="80">
        <v>0.01743829136112346</v>
      </c>
      <c r="AP141" s="80">
        <v>0.015611654696201294</v>
      </c>
    </row>
    <row r="142" spans="1:43" s="8" customFormat="1" ht="12.75">
      <c r="A142" s="75" t="s">
        <v>52</v>
      </c>
      <c r="B142" s="75" t="s">
        <v>53</v>
      </c>
      <c r="C142" s="75" t="s">
        <v>560</v>
      </c>
      <c r="D142" s="76">
        <v>338</v>
      </c>
      <c r="E142" s="76">
        <v>309</v>
      </c>
      <c r="F142" s="76">
        <v>82</v>
      </c>
      <c r="G142" s="76">
        <v>57</v>
      </c>
      <c r="H142" s="76">
        <v>18</v>
      </c>
      <c r="I142" s="76">
        <v>2</v>
      </c>
      <c r="J142" s="76">
        <v>5</v>
      </c>
      <c r="K142" s="76">
        <v>22</v>
      </c>
      <c r="L142" s="76">
        <v>37</v>
      </c>
      <c r="M142" s="76">
        <v>1</v>
      </c>
      <c r="N142" s="76">
        <v>22</v>
      </c>
      <c r="O142" s="77">
        <v>0.057377</v>
      </c>
      <c r="P142" s="77">
        <v>0.2074074074074074</v>
      </c>
      <c r="Q142" s="77">
        <v>0.45185185185185184</v>
      </c>
      <c r="R142" s="77">
        <v>0.34074074074074073</v>
      </c>
      <c r="S142" s="77">
        <v>0.2391304347826087</v>
      </c>
      <c r="T142" s="78">
        <v>270</v>
      </c>
      <c r="U142" s="78">
        <v>0</v>
      </c>
      <c r="V142" s="78">
        <v>122</v>
      </c>
      <c r="W142" s="78">
        <v>92</v>
      </c>
      <c r="X142" s="78">
        <v>22</v>
      </c>
      <c r="Y142" s="78">
        <v>56</v>
      </c>
      <c r="Z142" s="75">
        <v>1240</v>
      </c>
      <c r="AA142" s="79">
        <v>3.668639053</v>
      </c>
      <c r="AB142" s="80">
        <v>0.287313</v>
      </c>
      <c r="AC142" s="80">
        <v>0.3073904155976714</v>
      </c>
      <c r="AD142" s="80">
        <v>0.0200774155976714</v>
      </c>
      <c r="AE142" s="79">
        <v>87.38063138017593</v>
      </c>
      <c r="AF142" s="79">
        <v>5.380631380175927</v>
      </c>
      <c r="AG142" s="80">
        <v>0.26537216828478966</v>
      </c>
      <c r="AH142" s="80">
        <v>0.3132530120481928</v>
      </c>
      <c r="AI142" s="80">
        <v>0.3818770226537217</v>
      </c>
      <c r="AJ142" s="80">
        <v>0.6951300347019145</v>
      </c>
      <c r="AK142" s="80">
        <v>0.2827852148225758</v>
      </c>
      <c r="AL142" s="80">
        <v>0.32945973307281906</v>
      </c>
      <c r="AM142" s="80">
        <v>0.39929006919150783</v>
      </c>
      <c r="AN142" s="80">
        <v>0.7287498022643268</v>
      </c>
      <c r="AO142" s="80">
        <v>0.017413046537786137</v>
      </c>
      <c r="AP142" s="80">
        <v>0.01620672102462628</v>
      </c>
      <c r="AQ142" s="69"/>
    </row>
    <row r="143" spans="1:43" s="8" customFormat="1" ht="12.75">
      <c r="A143" s="75" t="s">
        <v>418</v>
      </c>
      <c r="B143" s="75" t="s">
        <v>314</v>
      </c>
      <c r="C143" s="75" t="s">
        <v>279</v>
      </c>
      <c r="D143" s="76">
        <v>509</v>
      </c>
      <c r="E143" s="76">
        <v>444</v>
      </c>
      <c r="F143" s="76">
        <v>109</v>
      </c>
      <c r="G143" s="76">
        <v>77</v>
      </c>
      <c r="H143" s="76">
        <v>19</v>
      </c>
      <c r="I143" s="76">
        <v>1</v>
      </c>
      <c r="J143" s="76">
        <v>12</v>
      </c>
      <c r="K143" s="76">
        <v>56</v>
      </c>
      <c r="L143" s="76">
        <v>109</v>
      </c>
      <c r="M143" s="76">
        <v>6</v>
      </c>
      <c r="N143" s="76">
        <v>11</v>
      </c>
      <c r="O143" s="77">
        <v>0.10274</v>
      </c>
      <c r="P143" s="77">
        <v>0.17302052785923755</v>
      </c>
      <c r="Q143" s="77">
        <v>0.4281524926686217</v>
      </c>
      <c r="R143" s="77">
        <v>0.39882697947214074</v>
      </c>
      <c r="S143" s="77">
        <v>0.0661764705882353</v>
      </c>
      <c r="T143" s="78">
        <v>341</v>
      </c>
      <c r="U143" s="78">
        <v>2</v>
      </c>
      <c r="V143" s="78">
        <v>146</v>
      </c>
      <c r="W143" s="78">
        <v>136</v>
      </c>
      <c r="X143" s="78">
        <v>9</v>
      </c>
      <c r="Y143" s="78">
        <v>59</v>
      </c>
      <c r="Z143" s="75">
        <v>1976</v>
      </c>
      <c r="AA143" s="79">
        <v>3.882121807</v>
      </c>
      <c r="AB143" s="80">
        <v>0.294833</v>
      </c>
      <c r="AC143" s="80">
        <v>0.31507833556408316</v>
      </c>
      <c r="AD143" s="80">
        <v>0.020245335564083144</v>
      </c>
      <c r="AE143" s="79">
        <v>115.66077240058335</v>
      </c>
      <c r="AF143" s="79">
        <v>6.660772400583355</v>
      </c>
      <c r="AG143" s="80">
        <v>0.24549549549549549</v>
      </c>
      <c r="AH143" s="80">
        <v>0.328740157480315</v>
      </c>
      <c r="AI143" s="80">
        <v>0.3761261261261261</v>
      </c>
      <c r="AJ143" s="80">
        <v>0.7048662836064411</v>
      </c>
      <c r="AK143" s="80">
        <v>0.260497235136449</v>
      </c>
      <c r="AL143" s="80">
        <v>0.3418519141743767</v>
      </c>
      <c r="AM143" s="80">
        <v>0.39112786576707964</v>
      </c>
      <c r="AN143" s="80">
        <v>0.7329797799414564</v>
      </c>
      <c r="AO143" s="80">
        <v>0.015001739640953526</v>
      </c>
      <c r="AP143" s="80">
        <v>0.013111756694061727</v>
      </c>
      <c r="AQ143" s="69"/>
    </row>
    <row r="144" spans="1:43" s="8" customFormat="1" ht="12.75">
      <c r="A144" s="75" t="s">
        <v>243</v>
      </c>
      <c r="B144" s="75" t="s">
        <v>244</v>
      </c>
      <c r="C144" s="75" t="s">
        <v>281</v>
      </c>
      <c r="D144" s="76">
        <v>328</v>
      </c>
      <c r="E144" s="76">
        <v>298</v>
      </c>
      <c r="F144" s="76">
        <v>84</v>
      </c>
      <c r="G144" s="76">
        <v>59</v>
      </c>
      <c r="H144" s="76">
        <v>13</v>
      </c>
      <c r="I144" s="76">
        <v>0</v>
      </c>
      <c r="J144" s="76">
        <v>12</v>
      </c>
      <c r="K144" s="76">
        <v>23</v>
      </c>
      <c r="L144" s="76">
        <v>41</v>
      </c>
      <c r="M144" s="76">
        <v>2</v>
      </c>
      <c r="N144" s="76">
        <v>0</v>
      </c>
      <c r="O144" s="77">
        <v>0.0518519</v>
      </c>
      <c r="P144" s="77">
        <v>0.1891891891891892</v>
      </c>
      <c r="Q144" s="77">
        <v>0.5212355212355212</v>
      </c>
      <c r="R144" s="77">
        <v>0.28957528957528955</v>
      </c>
      <c r="S144" s="77">
        <v>0.09333333333333334</v>
      </c>
      <c r="T144" s="78">
        <v>259</v>
      </c>
      <c r="U144" s="78">
        <v>5</v>
      </c>
      <c r="V144" s="78">
        <v>135</v>
      </c>
      <c r="W144" s="78">
        <v>75</v>
      </c>
      <c r="X144" s="78">
        <v>7</v>
      </c>
      <c r="Y144" s="78">
        <v>49</v>
      </c>
      <c r="Z144" s="75">
        <v>1131</v>
      </c>
      <c r="AA144" s="79">
        <v>3.448170732</v>
      </c>
      <c r="AB144" s="80">
        <v>0.291498</v>
      </c>
      <c r="AC144" s="80">
        <v>0.31176951556962335</v>
      </c>
      <c r="AD144" s="80">
        <v>0.020271515569623366</v>
      </c>
      <c r="AE144" s="79">
        <v>89.00707034569696</v>
      </c>
      <c r="AF144" s="79">
        <v>5.00707034569696</v>
      </c>
      <c r="AG144" s="80">
        <v>0.28187919463087246</v>
      </c>
      <c r="AH144" s="80">
        <v>0.34146341463414637</v>
      </c>
      <c r="AI144" s="80">
        <v>0.4563758389261745</v>
      </c>
      <c r="AJ144" s="80">
        <v>0.7978392535603209</v>
      </c>
      <c r="AK144" s="80">
        <v>0.29868144411307707</v>
      </c>
      <c r="AL144" s="80">
        <v>0.35672887300517364</v>
      </c>
      <c r="AM144" s="80">
        <v>0.4731780884083791</v>
      </c>
      <c r="AN144" s="80">
        <v>0.8299069614135528</v>
      </c>
      <c r="AO144" s="80">
        <v>0.0168022494822046</v>
      </c>
      <c r="AP144" s="80">
        <v>0.015265458371027274</v>
      </c>
      <c r="AQ144" s="69">
        <v>0.2811937112567492</v>
      </c>
    </row>
    <row r="145" spans="1:43" s="8" customFormat="1" ht="12.75">
      <c r="A145" s="75" t="s">
        <v>135</v>
      </c>
      <c r="B145" s="75" t="s">
        <v>136</v>
      </c>
      <c r="C145" s="75" t="s">
        <v>561</v>
      </c>
      <c r="D145" s="76">
        <v>415</v>
      </c>
      <c r="E145" s="76">
        <v>380</v>
      </c>
      <c r="F145" s="76">
        <v>91</v>
      </c>
      <c r="G145" s="76">
        <v>62</v>
      </c>
      <c r="H145" s="76">
        <v>20</v>
      </c>
      <c r="I145" s="76">
        <v>0</v>
      </c>
      <c r="J145" s="76">
        <v>9</v>
      </c>
      <c r="K145" s="76">
        <v>29</v>
      </c>
      <c r="L145" s="76">
        <v>96</v>
      </c>
      <c r="M145" s="76">
        <v>1</v>
      </c>
      <c r="N145" s="76">
        <v>10</v>
      </c>
      <c r="O145" s="77">
        <v>0.0787402</v>
      </c>
      <c r="P145" s="77">
        <v>0.1595744680851064</v>
      </c>
      <c r="Q145" s="77">
        <v>0.450354609929078</v>
      </c>
      <c r="R145" s="77">
        <v>0.3900709219858156</v>
      </c>
      <c r="S145" s="77">
        <v>0.13636363636363635</v>
      </c>
      <c r="T145" s="78">
        <v>282</v>
      </c>
      <c r="U145" s="78">
        <v>2</v>
      </c>
      <c r="V145" s="78">
        <v>127</v>
      </c>
      <c r="W145" s="78">
        <v>110</v>
      </c>
      <c r="X145" s="78">
        <v>15</v>
      </c>
      <c r="Y145" s="78">
        <v>45</v>
      </c>
      <c r="Z145" s="75">
        <v>1562</v>
      </c>
      <c r="AA145" s="79">
        <v>3.763855422</v>
      </c>
      <c r="AB145" s="80">
        <v>0.297101</v>
      </c>
      <c r="AC145" s="80">
        <v>0.31753518996974</v>
      </c>
      <c r="AD145" s="80">
        <v>0.020434189969740002</v>
      </c>
      <c r="AE145" s="79">
        <v>96.63971243164823</v>
      </c>
      <c r="AF145" s="79">
        <v>5.639712431648235</v>
      </c>
      <c r="AG145" s="80">
        <v>0.2394736842105263</v>
      </c>
      <c r="AH145" s="80">
        <v>0.2961165048543689</v>
      </c>
      <c r="AI145" s="80">
        <v>0.37105263157894736</v>
      </c>
      <c r="AJ145" s="80">
        <v>0.6671691364333163</v>
      </c>
      <c r="AK145" s="80">
        <v>0.2543150327148638</v>
      </c>
      <c r="AL145" s="80">
        <v>0.3098051272612821</v>
      </c>
      <c r="AM145" s="80">
        <v>0.3858939800832848</v>
      </c>
      <c r="AN145" s="80">
        <v>0.6956991073445669</v>
      </c>
      <c r="AO145" s="80">
        <v>0.014841348504337465</v>
      </c>
      <c r="AP145" s="80">
        <v>0.013688622406913209</v>
      </c>
      <c r="AQ145" s="69"/>
    </row>
    <row r="146" spans="1:43" s="8" customFormat="1" ht="12.75">
      <c r="A146" s="75" t="s">
        <v>305</v>
      </c>
      <c r="B146" s="75" t="s">
        <v>306</v>
      </c>
      <c r="C146" s="75" t="s">
        <v>563</v>
      </c>
      <c r="D146" s="76">
        <v>593</v>
      </c>
      <c r="E146" s="76">
        <v>564</v>
      </c>
      <c r="F146" s="76">
        <v>136</v>
      </c>
      <c r="G146" s="76">
        <v>93</v>
      </c>
      <c r="H146" s="76">
        <v>27</v>
      </c>
      <c r="I146" s="76">
        <v>1</v>
      </c>
      <c r="J146" s="76">
        <v>15</v>
      </c>
      <c r="K146" s="76">
        <v>22</v>
      </c>
      <c r="L146" s="76">
        <v>126</v>
      </c>
      <c r="M146" s="76">
        <v>2</v>
      </c>
      <c r="N146" s="76">
        <v>2</v>
      </c>
      <c r="O146" s="77">
        <v>0.0662651</v>
      </c>
      <c r="P146" s="77">
        <v>0.19863013698630136</v>
      </c>
      <c r="Q146" s="77">
        <v>0.3789954337899543</v>
      </c>
      <c r="R146" s="77">
        <v>0.4223744292237443</v>
      </c>
      <c r="S146" s="77">
        <v>0.1783783783783784</v>
      </c>
      <c r="T146" s="78">
        <v>438</v>
      </c>
      <c r="U146" s="78">
        <v>1</v>
      </c>
      <c r="V146" s="78">
        <v>166</v>
      </c>
      <c r="W146" s="78">
        <v>185</v>
      </c>
      <c r="X146" s="78">
        <v>33</v>
      </c>
      <c r="Y146" s="78">
        <v>87</v>
      </c>
      <c r="Z146" s="75">
        <v>2095</v>
      </c>
      <c r="AA146" s="79">
        <v>3.532883642</v>
      </c>
      <c r="AB146" s="80">
        <v>0.284706</v>
      </c>
      <c r="AC146" s="80">
        <v>0.3052773292591121</v>
      </c>
      <c r="AD146" s="80">
        <v>0.020571329259112092</v>
      </c>
      <c r="AE146" s="79">
        <v>144.74286493512264</v>
      </c>
      <c r="AF146" s="79">
        <v>8.74286493512264</v>
      </c>
      <c r="AG146" s="80">
        <v>0.24113475177304963</v>
      </c>
      <c r="AH146" s="80">
        <v>0.2699490662139219</v>
      </c>
      <c r="AI146" s="80">
        <v>0.374113475177305</v>
      </c>
      <c r="AJ146" s="80">
        <v>0.6440625413912269</v>
      </c>
      <c r="AK146" s="80">
        <v>0.2566362853459621</v>
      </c>
      <c r="AL146" s="80">
        <v>0.2847926399577634</v>
      </c>
      <c r="AM146" s="80">
        <v>0.3896150087502175</v>
      </c>
      <c r="AN146" s="80">
        <v>0.6744076487079809</v>
      </c>
      <c r="AO146" s="80">
        <v>0.01550153357291248</v>
      </c>
      <c r="AP146" s="80">
        <v>0.014843573743841487</v>
      </c>
      <c r="AQ146" s="69"/>
    </row>
    <row r="147" spans="1:43" s="8" customFormat="1" ht="12.75">
      <c r="A147" s="75" t="s">
        <v>311</v>
      </c>
      <c r="B147" s="75" t="s">
        <v>482</v>
      </c>
      <c r="C147" s="75" t="s">
        <v>540</v>
      </c>
      <c r="D147" s="76">
        <v>618</v>
      </c>
      <c r="E147" s="76">
        <v>567</v>
      </c>
      <c r="F147" s="76">
        <v>159</v>
      </c>
      <c r="G147" s="76">
        <v>106</v>
      </c>
      <c r="H147" s="76">
        <v>26</v>
      </c>
      <c r="I147" s="76">
        <v>2</v>
      </c>
      <c r="J147" s="76">
        <v>25</v>
      </c>
      <c r="K147" s="76">
        <v>29</v>
      </c>
      <c r="L147" s="76">
        <v>113</v>
      </c>
      <c r="M147" s="76">
        <v>12</v>
      </c>
      <c r="N147" s="76">
        <v>12</v>
      </c>
      <c r="O147" s="77">
        <v>0.0888889</v>
      </c>
      <c r="P147" s="77">
        <v>0.17582417582417584</v>
      </c>
      <c r="Q147" s="77">
        <v>0.4945054945054945</v>
      </c>
      <c r="R147" s="77">
        <v>0.32967032967032966</v>
      </c>
      <c r="S147" s="77">
        <v>0.12</v>
      </c>
      <c r="T147" s="78">
        <v>455</v>
      </c>
      <c r="U147" s="78">
        <v>9</v>
      </c>
      <c r="V147" s="78">
        <v>225</v>
      </c>
      <c r="W147" s="78">
        <v>150</v>
      </c>
      <c r="X147" s="78">
        <v>18</v>
      </c>
      <c r="Y147" s="78">
        <v>80</v>
      </c>
      <c r="Z147" s="75">
        <v>2226</v>
      </c>
      <c r="AA147" s="79">
        <v>3.601941748</v>
      </c>
      <c r="AB147" s="80">
        <v>0.303855</v>
      </c>
      <c r="AC147" s="80">
        <v>0.3254797528783069</v>
      </c>
      <c r="AD147" s="80">
        <v>0.021624752878306897</v>
      </c>
      <c r="AE147" s="79">
        <v>168.53657101933334</v>
      </c>
      <c r="AF147" s="79">
        <v>9.536571019333337</v>
      </c>
      <c r="AG147" s="80">
        <v>0.2804232804232804</v>
      </c>
      <c r="AH147" s="80">
        <v>0.3192868719611021</v>
      </c>
      <c r="AI147" s="80">
        <v>0.4638447971781305</v>
      </c>
      <c r="AJ147" s="80">
        <v>0.7831316691392326</v>
      </c>
      <c r="AK147" s="80">
        <v>0.2972426296637272</v>
      </c>
      <c r="AL147" s="80">
        <v>0.33474322693571046</v>
      </c>
      <c r="AM147" s="80">
        <v>0.4806641464185773</v>
      </c>
      <c r="AN147" s="80">
        <v>0.8154073733542877</v>
      </c>
      <c r="AO147" s="80">
        <v>0.016819349240446813</v>
      </c>
      <c r="AP147" s="80">
        <v>0.015456354974608344</v>
      </c>
      <c r="AQ147" s="69"/>
    </row>
    <row r="148" spans="1:43" s="8" customFormat="1" ht="12.75">
      <c r="A148" s="75" t="s">
        <v>176</v>
      </c>
      <c r="B148" s="75" t="s">
        <v>125</v>
      </c>
      <c r="C148" s="75" t="s">
        <v>510</v>
      </c>
      <c r="D148" s="76">
        <v>296</v>
      </c>
      <c r="E148" s="76">
        <v>267</v>
      </c>
      <c r="F148" s="76">
        <v>73</v>
      </c>
      <c r="G148" s="76">
        <v>40</v>
      </c>
      <c r="H148" s="76">
        <v>17</v>
      </c>
      <c r="I148" s="76">
        <v>1</v>
      </c>
      <c r="J148" s="76">
        <v>15</v>
      </c>
      <c r="K148" s="76">
        <v>26</v>
      </c>
      <c r="L148" s="76">
        <v>55</v>
      </c>
      <c r="M148" s="76">
        <v>1</v>
      </c>
      <c r="N148" s="76">
        <v>8</v>
      </c>
      <c r="O148" s="77">
        <v>0.0561798</v>
      </c>
      <c r="P148" s="77">
        <v>0.1784037558685446</v>
      </c>
      <c r="Q148" s="77">
        <v>0.41784037558685444</v>
      </c>
      <c r="R148" s="77">
        <v>0.40375586854460094</v>
      </c>
      <c r="S148" s="77">
        <v>0.12790697674418605</v>
      </c>
      <c r="T148" s="78">
        <v>213</v>
      </c>
      <c r="U148" s="78">
        <v>2</v>
      </c>
      <c r="V148" s="78">
        <v>89</v>
      </c>
      <c r="W148" s="78">
        <v>86</v>
      </c>
      <c r="X148" s="78">
        <v>11</v>
      </c>
      <c r="Y148" s="78">
        <v>38</v>
      </c>
      <c r="Z148" s="75">
        <v>1167</v>
      </c>
      <c r="AA148" s="79">
        <v>3.942567568</v>
      </c>
      <c r="AB148" s="80">
        <v>0.292929</v>
      </c>
      <c r="AC148" s="80">
        <v>0.3148840505249948</v>
      </c>
      <c r="AD148" s="80">
        <v>0.0219550505249948</v>
      </c>
      <c r="AE148" s="79">
        <v>77.34704200394897</v>
      </c>
      <c r="AF148" s="79">
        <v>4.347042003948971</v>
      </c>
      <c r="AG148" s="80">
        <v>0.27340823970037453</v>
      </c>
      <c r="AH148" s="80">
        <v>0.34121621621621623</v>
      </c>
      <c r="AI148" s="80">
        <v>0.5168539325842697</v>
      </c>
      <c r="AJ148" s="80">
        <v>0.8580701488004859</v>
      </c>
      <c r="AK148" s="80">
        <v>0.28968929589493997</v>
      </c>
      <c r="AL148" s="80">
        <v>0.35590216893226</v>
      </c>
      <c r="AM148" s="80">
        <v>0.5331349887788351</v>
      </c>
      <c r="AN148" s="80">
        <v>0.8890371577110951</v>
      </c>
      <c r="AO148" s="80">
        <v>0.016281056194565435</v>
      </c>
      <c r="AP148" s="80">
        <v>0.014685952716043782</v>
      </c>
      <c r="AQ148" s="69"/>
    </row>
    <row r="149" spans="1:43" s="8" customFormat="1" ht="12.75">
      <c r="A149" s="75" t="s">
        <v>133</v>
      </c>
      <c r="B149" s="75" t="s">
        <v>134</v>
      </c>
      <c r="C149" s="75" t="s">
        <v>561</v>
      </c>
      <c r="D149" s="76">
        <v>435</v>
      </c>
      <c r="E149" s="76">
        <v>389</v>
      </c>
      <c r="F149" s="76">
        <v>104</v>
      </c>
      <c r="G149" s="76">
        <v>66</v>
      </c>
      <c r="H149" s="76">
        <v>22</v>
      </c>
      <c r="I149" s="76">
        <v>1</v>
      </c>
      <c r="J149" s="76">
        <v>15</v>
      </c>
      <c r="K149" s="76">
        <v>38</v>
      </c>
      <c r="L149" s="76">
        <v>76</v>
      </c>
      <c r="M149" s="76">
        <v>2</v>
      </c>
      <c r="N149" s="76">
        <v>0</v>
      </c>
      <c r="O149" s="77">
        <v>0.0382166</v>
      </c>
      <c r="P149" s="77">
        <v>0.14603174603174604</v>
      </c>
      <c r="Q149" s="77">
        <v>0.4984126984126984</v>
      </c>
      <c r="R149" s="77">
        <v>0.35555555555555557</v>
      </c>
      <c r="S149" s="77">
        <v>0.07142857142857142</v>
      </c>
      <c r="T149" s="78">
        <v>315</v>
      </c>
      <c r="U149" s="78">
        <v>2</v>
      </c>
      <c r="V149" s="78">
        <v>157</v>
      </c>
      <c r="W149" s="78">
        <v>112</v>
      </c>
      <c r="X149" s="78">
        <v>8</v>
      </c>
      <c r="Y149" s="78">
        <v>46</v>
      </c>
      <c r="Z149" s="75">
        <v>1603</v>
      </c>
      <c r="AA149" s="79">
        <v>3.685057471</v>
      </c>
      <c r="AB149" s="80">
        <v>0.296667</v>
      </c>
      <c r="AC149" s="80">
        <v>0.319144808675807</v>
      </c>
      <c r="AD149" s="80">
        <v>0.02247780867580701</v>
      </c>
      <c r="AE149" s="79">
        <v>110.7434426027421</v>
      </c>
      <c r="AF149" s="79">
        <v>6.743442602742107</v>
      </c>
      <c r="AG149" s="80">
        <v>0.26735218508997427</v>
      </c>
      <c r="AH149" s="80">
        <v>0.33410672853828305</v>
      </c>
      <c r="AI149" s="80">
        <v>0.4473007712082262</v>
      </c>
      <c r="AJ149" s="80">
        <v>0.7814074997465092</v>
      </c>
      <c r="AK149" s="80">
        <v>0.28468751311758894</v>
      </c>
      <c r="AL149" s="80">
        <v>0.34975276705972647</v>
      </c>
      <c r="AM149" s="80">
        <v>0.46463609923584087</v>
      </c>
      <c r="AN149" s="80">
        <v>0.8143888662955674</v>
      </c>
      <c r="AO149" s="80">
        <v>0.01733532802761467</v>
      </c>
      <c r="AP149" s="80">
        <v>0.015646038521443417</v>
      </c>
      <c r="AQ149" s="69"/>
    </row>
    <row r="150" spans="1:43" s="8" customFormat="1" ht="12.75">
      <c r="A150" s="75" t="s">
        <v>537</v>
      </c>
      <c r="B150" s="75" t="s">
        <v>325</v>
      </c>
      <c r="C150" s="75" t="s">
        <v>516</v>
      </c>
      <c r="D150" s="76">
        <v>397</v>
      </c>
      <c r="E150" s="76">
        <v>368</v>
      </c>
      <c r="F150" s="76">
        <v>88</v>
      </c>
      <c r="G150" s="76">
        <v>59</v>
      </c>
      <c r="H150" s="76">
        <v>20</v>
      </c>
      <c r="I150" s="76">
        <v>3</v>
      </c>
      <c r="J150" s="76">
        <v>6</v>
      </c>
      <c r="K150" s="76">
        <v>17</v>
      </c>
      <c r="L150" s="76">
        <v>77</v>
      </c>
      <c r="M150" s="76">
        <v>2</v>
      </c>
      <c r="N150" s="76">
        <v>13</v>
      </c>
      <c r="O150" s="77">
        <v>0.08661417322834646</v>
      </c>
      <c r="P150" s="77">
        <v>0.16236162361623616</v>
      </c>
      <c r="Q150" s="77">
        <v>0.46863468634686345</v>
      </c>
      <c r="R150" s="77">
        <v>0.36900369003690037</v>
      </c>
      <c r="S150" s="77">
        <v>0.24</v>
      </c>
      <c r="T150" s="78">
        <v>271</v>
      </c>
      <c r="U150" s="78">
        <v>1</v>
      </c>
      <c r="V150" s="78">
        <v>127</v>
      </c>
      <c r="W150" s="78">
        <v>100</v>
      </c>
      <c r="X150" s="78">
        <v>24</v>
      </c>
      <c r="Y150" s="78">
        <v>44</v>
      </c>
      <c r="Z150" s="75">
        <v>1304</v>
      </c>
      <c r="AA150" s="79">
        <v>3.2846347607052895</v>
      </c>
      <c r="AB150" s="80">
        <v>0.2857142857142857</v>
      </c>
      <c r="AC150" s="80">
        <v>0.30831252260656533</v>
      </c>
      <c r="AD150" s="80">
        <v>0.022598236892279633</v>
      </c>
      <c r="AE150" s="79">
        <v>94.45268772527645</v>
      </c>
      <c r="AF150" s="79">
        <v>6.452687725276448</v>
      </c>
      <c r="AG150" s="80">
        <v>0.2391304347826087</v>
      </c>
      <c r="AH150" s="80">
        <v>0.27319587628865977</v>
      </c>
      <c r="AI150" s="80">
        <v>0.35054347826086957</v>
      </c>
      <c r="AJ150" s="80">
        <v>0.6237393545495293</v>
      </c>
      <c r="AK150" s="80">
        <v>0.2566649122969469</v>
      </c>
      <c r="AL150" s="80">
        <v>0.2898265147558671</v>
      </c>
      <c r="AM150" s="80">
        <v>0.36807795577520774</v>
      </c>
      <c r="AN150" s="80">
        <v>0.6579044705310748</v>
      </c>
      <c r="AO150" s="80">
        <v>0.017534477514338176</v>
      </c>
      <c r="AP150" s="80">
        <v>0.01663063846720736</v>
      </c>
      <c r="AQ150" s="69"/>
    </row>
    <row r="151" spans="1:42" ht="12.75">
      <c r="A151" s="75" t="s">
        <v>393</v>
      </c>
      <c r="B151" s="75" t="s">
        <v>394</v>
      </c>
      <c r="C151" s="75" t="s">
        <v>514</v>
      </c>
      <c r="D151" s="76">
        <v>398</v>
      </c>
      <c r="E151" s="76">
        <v>348</v>
      </c>
      <c r="F151" s="76">
        <v>77</v>
      </c>
      <c r="G151" s="76">
        <v>48</v>
      </c>
      <c r="H151" s="76">
        <v>24</v>
      </c>
      <c r="I151" s="76">
        <v>1</v>
      </c>
      <c r="J151" s="76">
        <v>4</v>
      </c>
      <c r="K151" s="76">
        <v>42</v>
      </c>
      <c r="L151" s="76">
        <v>95</v>
      </c>
      <c r="M151" s="76">
        <v>0</v>
      </c>
      <c r="N151" s="76">
        <v>19</v>
      </c>
      <c r="O151" s="77">
        <v>0.0425532</v>
      </c>
      <c r="P151" s="77">
        <v>0.15319148936170213</v>
      </c>
      <c r="Q151" s="77">
        <v>0.4</v>
      </c>
      <c r="R151" s="77">
        <v>0.44680851063829785</v>
      </c>
      <c r="S151" s="77">
        <v>0.10476190476190476</v>
      </c>
      <c r="T151" s="78">
        <v>235</v>
      </c>
      <c r="U151" s="78">
        <v>4</v>
      </c>
      <c r="V151" s="78">
        <v>94</v>
      </c>
      <c r="W151" s="78">
        <v>105</v>
      </c>
      <c r="X151" s="78">
        <v>11</v>
      </c>
      <c r="Y151" s="78">
        <v>36</v>
      </c>
      <c r="Z151" s="75">
        <v>1661</v>
      </c>
      <c r="AA151" s="79">
        <v>4.173366834</v>
      </c>
      <c r="AB151" s="80">
        <v>0.293173</v>
      </c>
      <c r="AC151" s="80">
        <v>0.315791158042658</v>
      </c>
      <c r="AD151" s="80">
        <v>0.022618158042657988</v>
      </c>
      <c r="AE151" s="79">
        <v>82.63199835262185</v>
      </c>
      <c r="AF151" s="79">
        <v>5.631998352621849</v>
      </c>
      <c r="AG151" s="80">
        <v>0.22126436781609196</v>
      </c>
      <c r="AH151" s="80">
        <v>0.31218274111675126</v>
      </c>
      <c r="AI151" s="80">
        <v>0.3333333333333333</v>
      </c>
      <c r="AJ151" s="80">
        <v>0.6455160744500845</v>
      </c>
      <c r="AK151" s="80">
        <v>0.2374482711282237</v>
      </c>
      <c r="AL151" s="80">
        <v>0.32647715317924325</v>
      </c>
      <c r="AM151" s="80">
        <v>0.3495172366454651</v>
      </c>
      <c r="AN151" s="80">
        <v>0.6759943898247083</v>
      </c>
      <c r="AO151" s="80">
        <v>0.016183903312131737</v>
      </c>
      <c r="AP151" s="80">
        <v>0.01429441206249199</v>
      </c>
    </row>
    <row r="152" spans="1:43" s="8" customFormat="1" ht="12.75">
      <c r="A152" s="75" t="s">
        <v>430</v>
      </c>
      <c r="B152" s="75" t="s">
        <v>431</v>
      </c>
      <c r="C152" s="75" t="s">
        <v>561</v>
      </c>
      <c r="D152" s="76">
        <v>639</v>
      </c>
      <c r="E152" s="76">
        <v>584</v>
      </c>
      <c r="F152" s="76">
        <v>148</v>
      </c>
      <c r="G152" s="76">
        <v>108</v>
      </c>
      <c r="H152" s="76">
        <v>27</v>
      </c>
      <c r="I152" s="76">
        <v>5</v>
      </c>
      <c r="J152" s="76">
        <v>8</v>
      </c>
      <c r="K152" s="76">
        <v>35</v>
      </c>
      <c r="L152" s="76">
        <v>139</v>
      </c>
      <c r="M152" s="76">
        <v>5</v>
      </c>
      <c r="N152" s="76">
        <v>25</v>
      </c>
      <c r="O152" s="77">
        <v>0.0701754</v>
      </c>
      <c r="P152" s="77">
        <v>0.17539863325740318</v>
      </c>
      <c r="Q152" s="77">
        <v>0.5193621867881549</v>
      </c>
      <c r="R152" s="77">
        <v>0.3052391799544419</v>
      </c>
      <c r="S152" s="77">
        <v>0.08955223880597014</v>
      </c>
      <c r="T152" s="78">
        <v>439</v>
      </c>
      <c r="U152" s="78">
        <v>4</v>
      </c>
      <c r="V152" s="78">
        <v>228</v>
      </c>
      <c r="W152" s="78">
        <v>134</v>
      </c>
      <c r="X152" s="78">
        <v>12</v>
      </c>
      <c r="Y152" s="78">
        <v>77</v>
      </c>
      <c r="Z152" s="75">
        <v>2334</v>
      </c>
      <c r="AA152" s="79">
        <v>3.65258216</v>
      </c>
      <c r="AB152" s="80">
        <v>0.316742</v>
      </c>
      <c r="AC152" s="80">
        <v>0.3396474384847195</v>
      </c>
      <c r="AD152" s="80">
        <v>0.022905438484719487</v>
      </c>
      <c r="AE152" s="79">
        <v>158.12416781024604</v>
      </c>
      <c r="AF152" s="79">
        <v>10.124167810246036</v>
      </c>
      <c r="AG152" s="80">
        <v>0.2534246575342466</v>
      </c>
      <c r="AH152" s="80">
        <v>0.29777070063694266</v>
      </c>
      <c r="AI152" s="80">
        <v>0.3458904109589041</v>
      </c>
      <c r="AJ152" s="80">
        <v>0.6436611115958468</v>
      </c>
      <c r="AK152" s="80">
        <v>0.27076056131891446</v>
      </c>
      <c r="AL152" s="80">
        <v>0.3138919869589905</v>
      </c>
      <c r="AM152" s="80">
        <v>0.363226314743572</v>
      </c>
      <c r="AN152" s="80">
        <v>0.6771183017025625</v>
      </c>
      <c r="AO152" s="80">
        <v>0.017335903784667872</v>
      </c>
      <c r="AP152" s="80">
        <v>0.016121286322047845</v>
      </c>
      <c r="AQ152" s="69"/>
    </row>
    <row r="153" spans="1:43" s="8" customFormat="1" ht="12.75">
      <c r="A153" s="75" t="s">
        <v>68</v>
      </c>
      <c r="B153" s="75" t="s">
        <v>69</v>
      </c>
      <c r="C153" s="75" t="s">
        <v>542</v>
      </c>
      <c r="D153" s="76">
        <v>358</v>
      </c>
      <c r="E153" s="76">
        <v>313</v>
      </c>
      <c r="F153" s="76">
        <v>81</v>
      </c>
      <c r="G153" s="76">
        <v>59</v>
      </c>
      <c r="H153" s="76">
        <v>11</v>
      </c>
      <c r="I153" s="76">
        <v>3</v>
      </c>
      <c r="J153" s="76">
        <v>8</v>
      </c>
      <c r="K153" s="76">
        <v>36</v>
      </c>
      <c r="L153" s="76">
        <v>78</v>
      </c>
      <c r="M153" s="76">
        <v>3</v>
      </c>
      <c r="N153" s="76">
        <v>12</v>
      </c>
      <c r="O153" s="77">
        <v>0.0654206</v>
      </c>
      <c r="P153" s="77">
        <v>0.22362869198312235</v>
      </c>
      <c r="Q153" s="77">
        <v>0.45147679324894513</v>
      </c>
      <c r="R153" s="77">
        <v>0.32489451476793246</v>
      </c>
      <c r="S153" s="77">
        <v>0.025974025974025976</v>
      </c>
      <c r="T153" s="78">
        <v>237</v>
      </c>
      <c r="U153" s="78">
        <v>6</v>
      </c>
      <c r="V153" s="78">
        <v>107</v>
      </c>
      <c r="W153" s="78">
        <v>77</v>
      </c>
      <c r="X153" s="78">
        <v>2</v>
      </c>
      <c r="Y153" s="78">
        <v>53</v>
      </c>
      <c r="Z153" s="75">
        <v>1399</v>
      </c>
      <c r="AA153" s="79">
        <v>3.907821229</v>
      </c>
      <c r="AB153" s="80">
        <v>0.317391</v>
      </c>
      <c r="AC153" s="80">
        <v>0.34040184034635573</v>
      </c>
      <c r="AD153" s="80">
        <v>0.023010840346355754</v>
      </c>
      <c r="AE153" s="79">
        <v>86.29242327966182</v>
      </c>
      <c r="AF153" s="79">
        <v>5.2924232796618185</v>
      </c>
      <c r="AG153" s="80">
        <v>0.25878594249201275</v>
      </c>
      <c r="AH153" s="80">
        <v>0.3435754189944134</v>
      </c>
      <c r="AI153" s="80">
        <v>0.3801916932907348</v>
      </c>
      <c r="AJ153" s="80">
        <v>0.7237671122851482</v>
      </c>
      <c r="AK153" s="80">
        <v>0.2756946430660122</v>
      </c>
      <c r="AL153" s="80">
        <v>0.3583587242448654</v>
      </c>
      <c r="AM153" s="80">
        <v>0.3971003938647343</v>
      </c>
      <c r="AN153" s="80">
        <v>0.7554591181095998</v>
      </c>
      <c r="AO153" s="80">
        <v>0.016908700573999458</v>
      </c>
      <c r="AP153" s="80">
        <v>0.014783305250452017</v>
      </c>
      <c r="AQ153" s="69"/>
    </row>
    <row r="154" spans="1:42" ht="12.75">
      <c r="A154" s="75" t="s">
        <v>40</v>
      </c>
      <c r="B154" s="75" t="s">
        <v>41</v>
      </c>
      <c r="C154" s="75" t="s">
        <v>560</v>
      </c>
      <c r="D154" s="76">
        <v>691</v>
      </c>
      <c r="E154" s="76">
        <v>583</v>
      </c>
      <c r="F154" s="76">
        <v>153</v>
      </c>
      <c r="G154" s="76">
        <v>76</v>
      </c>
      <c r="H154" s="76">
        <v>26</v>
      </c>
      <c r="I154" s="76">
        <v>10</v>
      </c>
      <c r="J154" s="81">
        <v>41</v>
      </c>
      <c r="K154" s="76">
        <v>85</v>
      </c>
      <c r="L154" s="76">
        <v>169</v>
      </c>
      <c r="M154" s="76">
        <v>7</v>
      </c>
      <c r="N154" s="81">
        <v>25</v>
      </c>
      <c r="O154" s="84">
        <v>0.0638298</v>
      </c>
      <c r="P154" s="84">
        <v>0.18225419664268586</v>
      </c>
      <c r="Q154" s="84">
        <v>0.3381294964028777</v>
      </c>
      <c r="R154" s="77">
        <v>0.47961630695443647</v>
      </c>
      <c r="S154" s="77">
        <v>0.07</v>
      </c>
      <c r="T154" s="85">
        <v>417</v>
      </c>
      <c r="U154" s="78">
        <v>12</v>
      </c>
      <c r="V154" s="78">
        <v>141</v>
      </c>
      <c r="W154" s="78">
        <v>200</v>
      </c>
      <c r="X154" s="78">
        <v>14</v>
      </c>
      <c r="Y154" s="78">
        <v>76</v>
      </c>
      <c r="Z154" s="75">
        <v>3069</v>
      </c>
      <c r="AA154" s="79">
        <v>4.441389291</v>
      </c>
      <c r="AB154" s="80">
        <v>0.294737</v>
      </c>
      <c r="AC154" s="80">
        <v>0.31861342400325765</v>
      </c>
      <c r="AD154" s="80">
        <v>0.023876424003257624</v>
      </c>
      <c r="AE154" s="79">
        <v>162.07310112123793</v>
      </c>
      <c r="AF154" s="79">
        <v>9.073101121237926</v>
      </c>
      <c r="AG154" s="80">
        <v>0.2624356775300172</v>
      </c>
      <c r="AH154" s="80">
        <v>0.363901018922853</v>
      </c>
      <c r="AI154" s="80">
        <v>0.5231560891938251</v>
      </c>
      <c r="AJ154" s="80">
        <v>0.887057108116678</v>
      </c>
      <c r="AK154" s="80">
        <v>0.27799845818394153</v>
      </c>
      <c r="AL154" s="80">
        <v>0.37710786189408724</v>
      </c>
      <c r="AM154" s="80">
        <v>0.5387188698477494</v>
      </c>
      <c r="AN154" s="80">
        <v>0.9158267317418367</v>
      </c>
      <c r="AO154" s="80">
        <v>0.015562780653924357</v>
      </c>
      <c r="AP154" s="80">
        <v>0.013206842971234256</v>
      </c>
    </row>
    <row r="155" spans="1:43" s="8" customFormat="1" ht="12.75">
      <c r="A155" s="75" t="s">
        <v>195</v>
      </c>
      <c r="B155" s="75" t="s">
        <v>196</v>
      </c>
      <c r="C155" s="75" t="s">
        <v>562</v>
      </c>
      <c r="D155" s="76">
        <v>512</v>
      </c>
      <c r="E155" s="76">
        <v>464</v>
      </c>
      <c r="F155" s="76">
        <v>120</v>
      </c>
      <c r="G155" s="76">
        <v>81</v>
      </c>
      <c r="H155" s="76">
        <v>22</v>
      </c>
      <c r="I155" s="76">
        <v>1</v>
      </c>
      <c r="J155" s="76">
        <v>16</v>
      </c>
      <c r="K155" s="76">
        <v>39</v>
      </c>
      <c r="L155" s="76">
        <v>92</v>
      </c>
      <c r="M155" s="76">
        <v>3</v>
      </c>
      <c r="N155" s="76">
        <v>2</v>
      </c>
      <c r="O155" s="77">
        <v>0.0645161</v>
      </c>
      <c r="P155" s="77">
        <v>0.17962466487935658</v>
      </c>
      <c r="Q155" s="77">
        <v>0.4155495978552279</v>
      </c>
      <c r="R155" s="77">
        <v>0.40482573726541554</v>
      </c>
      <c r="S155" s="77">
        <v>0.07947019867549669</v>
      </c>
      <c r="T155" s="78">
        <v>373</v>
      </c>
      <c r="U155" s="78">
        <v>4</v>
      </c>
      <c r="V155" s="78">
        <v>155</v>
      </c>
      <c r="W155" s="78">
        <v>151</v>
      </c>
      <c r="X155" s="78">
        <v>12</v>
      </c>
      <c r="Y155" s="78">
        <v>67</v>
      </c>
      <c r="Z155" s="75">
        <v>1971</v>
      </c>
      <c r="AA155" s="79">
        <v>3.849609375</v>
      </c>
      <c r="AB155" s="80">
        <v>0.289694</v>
      </c>
      <c r="AC155" s="80">
        <v>0.3139650834167158</v>
      </c>
      <c r="AD155" s="80">
        <v>0.0242710834167158</v>
      </c>
      <c r="AE155" s="79">
        <v>128.713464946601</v>
      </c>
      <c r="AF155" s="79">
        <v>8.713464946600993</v>
      </c>
      <c r="AG155" s="80">
        <v>0.25862068965517243</v>
      </c>
      <c r="AH155" s="80">
        <v>0.3196078431372549</v>
      </c>
      <c r="AI155" s="80">
        <v>0.41594827586206895</v>
      </c>
      <c r="AJ155" s="80">
        <v>0.7355561189993238</v>
      </c>
      <c r="AK155" s="80">
        <v>0.27739970893664007</v>
      </c>
      <c r="AL155" s="80">
        <v>0.33669306852274705</v>
      </c>
      <c r="AM155" s="80">
        <v>0.4347272951435366</v>
      </c>
      <c r="AN155" s="80">
        <v>0.7714203636662836</v>
      </c>
      <c r="AO155" s="80">
        <v>0.018779019281467635</v>
      </c>
      <c r="AP155" s="80">
        <v>0.017085225385492175</v>
      </c>
      <c r="AQ155" s="69"/>
    </row>
    <row r="156" spans="1:43" s="8" customFormat="1" ht="12.75">
      <c r="A156" s="75" t="s">
        <v>246</v>
      </c>
      <c r="B156" s="75" t="s">
        <v>476</v>
      </c>
      <c r="C156" s="75" t="s">
        <v>281</v>
      </c>
      <c r="D156" s="76">
        <v>304</v>
      </c>
      <c r="E156" s="76">
        <v>266</v>
      </c>
      <c r="F156" s="76">
        <v>71</v>
      </c>
      <c r="G156" s="76">
        <v>59</v>
      </c>
      <c r="H156" s="76">
        <v>6</v>
      </c>
      <c r="I156" s="76">
        <v>0</v>
      </c>
      <c r="J156" s="76">
        <v>6</v>
      </c>
      <c r="K156" s="76">
        <v>35</v>
      </c>
      <c r="L156" s="76">
        <v>32</v>
      </c>
      <c r="M156" s="76">
        <v>0</v>
      </c>
      <c r="N156" s="76">
        <v>0</v>
      </c>
      <c r="O156" s="77">
        <v>0.0446429</v>
      </c>
      <c r="P156" s="77">
        <v>0.21551724137931033</v>
      </c>
      <c r="Q156" s="77">
        <v>0.4827586206896552</v>
      </c>
      <c r="R156" s="77">
        <v>0.3017241379310345</v>
      </c>
      <c r="S156" s="77">
        <v>0.08571428571428572</v>
      </c>
      <c r="T156" s="78">
        <v>232</v>
      </c>
      <c r="U156" s="78">
        <v>2</v>
      </c>
      <c r="V156" s="78">
        <v>112</v>
      </c>
      <c r="W156" s="78">
        <v>70</v>
      </c>
      <c r="X156" s="78">
        <v>6</v>
      </c>
      <c r="Y156" s="78">
        <v>50</v>
      </c>
      <c r="Z156" s="75">
        <v>1273</v>
      </c>
      <c r="AA156" s="79">
        <v>4.1875</v>
      </c>
      <c r="AB156" s="80">
        <v>0.285088</v>
      </c>
      <c r="AC156" s="80">
        <v>0.30939764403422354</v>
      </c>
      <c r="AD156" s="80">
        <v>0.024309644034223532</v>
      </c>
      <c r="AE156" s="79">
        <v>76.54266283980297</v>
      </c>
      <c r="AF156" s="79">
        <v>5.542662839802972</v>
      </c>
      <c r="AG156" s="80">
        <v>0.2669172932330827</v>
      </c>
      <c r="AH156" s="80">
        <v>0.3564356435643564</v>
      </c>
      <c r="AI156" s="80">
        <v>0.3684210526315789</v>
      </c>
      <c r="AJ156" s="80">
        <v>0.7248566961959353</v>
      </c>
      <c r="AK156" s="80">
        <v>0.28775437157820666</v>
      </c>
      <c r="AL156" s="80">
        <v>0.37472826019736954</v>
      </c>
      <c r="AM156" s="80">
        <v>0.38925813097670287</v>
      </c>
      <c r="AN156" s="80">
        <v>0.7639863911740724</v>
      </c>
      <c r="AO156" s="80">
        <v>0.02083707834512394</v>
      </c>
      <c r="AP156" s="80">
        <v>0.018292616633013126</v>
      </c>
      <c r="AQ156" s="69"/>
    </row>
    <row r="157" spans="1:42" ht="12.75">
      <c r="A157" s="75" t="s">
        <v>362</v>
      </c>
      <c r="B157" s="75" t="s">
        <v>456</v>
      </c>
      <c r="C157" s="75" t="s">
        <v>559</v>
      </c>
      <c r="D157" s="76">
        <v>659</v>
      </c>
      <c r="E157" s="76">
        <v>567</v>
      </c>
      <c r="F157" s="76">
        <v>134</v>
      </c>
      <c r="G157" s="76">
        <v>73</v>
      </c>
      <c r="H157" s="76">
        <v>38</v>
      </c>
      <c r="I157" s="76">
        <v>3</v>
      </c>
      <c r="J157" s="76">
        <v>20</v>
      </c>
      <c r="K157" s="76">
        <v>80</v>
      </c>
      <c r="L157" s="76">
        <v>139</v>
      </c>
      <c r="M157" s="76">
        <v>7</v>
      </c>
      <c r="N157" s="76">
        <v>22</v>
      </c>
      <c r="O157" s="77">
        <v>0.139706</v>
      </c>
      <c r="P157" s="77">
        <v>0.19721577726218098</v>
      </c>
      <c r="Q157" s="77">
        <v>0.31554524361948955</v>
      </c>
      <c r="R157" s="77">
        <v>0.4872389791183295</v>
      </c>
      <c r="S157" s="77">
        <v>0.20476190476190476</v>
      </c>
      <c r="T157" s="78">
        <v>431</v>
      </c>
      <c r="U157" s="78">
        <v>4</v>
      </c>
      <c r="V157" s="78">
        <v>136</v>
      </c>
      <c r="W157" s="78">
        <v>210</v>
      </c>
      <c r="X157" s="78">
        <v>43</v>
      </c>
      <c r="Y157" s="78">
        <v>85</v>
      </c>
      <c r="Z157" s="75">
        <v>2627</v>
      </c>
      <c r="AA157" s="79">
        <v>3.986342944</v>
      </c>
      <c r="AB157" s="80">
        <v>0.274699</v>
      </c>
      <c r="AC157" s="80">
        <v>0.29951182168681756</v>
      </c>
      <c r="AD157" s="80">
        <v>0.024812821686817532</v>
      </c>
      <c r="AE157" s="79">
        <v>144.2974060000293</v>
      </c>
      <c r="AF157" s="79">
        <v>10.297406000029298</v>
      </c>
      <c r="AG157" s="80">
        <v>0.23633156966490299</v>
      </c>
      <c r="AH157" s="80">
        <v>0.331306990881459</v>
      </c>
      <c r="AI157" s="80">
        <v>0.4144620811287478</v>
      </c>
      <c r="AJ157" s="80">
        <v>0.7457690720102068</v>
      </c>
      <c r="AK157" s="80">
        <v>0.2544927795414979</v>
      </c>
      <c r="AL157" s="80">
        <v>0.34695654407299287</v>
      </c>
      <c r="AM157" s="80">
        <v>0.4326232910053427</v>
      </c>
      <c r="AN157" s="80">
        <v>0.7795798350783356</v>
      </c>
      <c r="AO157" s="80">
        <v>0.01816120987659492</v>
      </c>
      <c r="AP157" s="80">
        <v>0.015649553191533883</v>
      </c>
    </row>
    <row r="158" spans="1:42" ht="12.75">
      <c r="A158" s="75" t="s">
        <v>421</v>
      </c>
      <c r="B158" s="75" t="s">
        <v>472</v>
      </c>
      <c r="C158" s="75" t="s">
        <v>562</v>
      </c>
      <c r="D158" s="76">
        <v>440</v>
      </c>
      <c r="E158" s="76">
        <v>404</v>
      </c>
      <c r="F158" s="76">
        <v>111</v>
      </c>
      <c r="G158" s="76">
        <v>84</v>
      </c>
      <c r="H158" s="76">
        <v>14</v>
      </c>
      <c r="I158" s="76">
        <v>2</v>
      </c>
      <c r="J158" s="76">
        <v>11</v>
      </c>
      <c r="K158" s="76">
        <v>33</v>
      </c>
      <c r="L158" s="76">
        <v>61</v>
      </c>
      <c r="M158" s="76">
        <v>2</v>
      </c>
      <c r="N158" s="76">
        <v>11</v>
      </c>
      <c r="O158" s="77">
        <v>0.0695187</v>
      </c>
      <c r="P158" s="77">
        <v>0.1681159420289855</v>
      </c>
      <c r="Q158" s="77">
        <v>0.5420289855072464</v>
      </c>
      <c r="R158" s="77">
        <v>0.2898550724637681</v>
      </c>
      <c r="S158" s="77">
        <v>0.12</v>
      </c>
      <c r="T158" s="78">
        <v>345</v>
      </c>
      <c r="U158" s="78">
        <v>0</v>
      </c>
      <c r="V158" s="78">
        <v>187</v>
      </c>
      <c r="W158" s="78">
        <v>100</v>
      </c>
      <c r="X158" s="78">
        <v>12</v>
      </c>
      <c r="Y158" s="78">
        <v>58</v>
      </c>
      <c r="Z158" s="75">
        <v>1746</v>
      </c>
      <c r="AA158" s="79">
        <v>3.968181818</v>
      </c>
      <c r="AB158" s="80">
        <v>0.299401</v>
      </c>
      <c r="AC158" s="80">
        <v>0.3250339201448478</v>
      </c>
      <c r="AD158" s="80">
        <v>0.025632920144847804</v>
      </c>
      <c r="AE158" s="79">
        <v>119.56132932837916</v>
      </c>
      <c r="AF158" s="79">
        <v>8.56132932837916</v>
      </c>
      <c r="AG158" s="80">
        <v>0.2747524752475248</v>
      </c>
      <c r="AH158" s="80">
        <v>0.32801822323462415</v>
      </c>
      <c r="AI158" s="80">
        <v>0.39851485148514854</v>
      </c>
      <c r="AJ158" s="80">
        <v>0.7265330747197727</v>
      </c>
      <c r="AK158" s="80">
        <v>0.295943884476186</v>
      </c>
      <c r="AL158" s="80">
        <v>0.34752011236532837</v>
      </c>
      <c r="AM158" s="80">
        <v>0.4197062607138098</v>
      </c>
      <c r="AN158" s="80">
        <v>0.7672263730791382</v>
      </c>
      <c r="AO158" s="80">
        <v>0.02119140922866125</v>
      </c>
      <c r="AP158" s="80">
        <v>0.01950188913070422</v>
      </c>
    </row>
    <row r="159" spans="1:43" s="8" customFormat="1" ht="12.75">
      <c r="A159" s="75" t="s">
        <v>61</v>
      </c>
      <c r="B159" s="75" t="s">
        <v>62</v>
      </c>
      <c r="C159" s="75" t="s">
        <v>542</v>
      </c>
      <c r="D159" s="76">
        <v>496</v>
      </c>
      <c r="E159" s="76">
        <v>451</v>
      </c>
      <c r="F159" s="76">
        <v>120</v>
      </c>
      <c r="G159" s="76">
        <v>85</v>
      </c>
      <c r="H159" s="76">
        <v>24</v>
      </c>
      <c r="I159" s="76">
        <v>4</v>
      </c>
      <c r="J159" s="76">
        <v>7</v>
      </c>
      <c r="K159" s="76">
        <v>34</v>
      </c>
      <c r="L159" s="76">
        <v>76</v>
      </c>
      <c r="M159" s="76">
        <v>5</v>
      </c>
      <c r="N159" s="76">
        <v>13</v>
      </c>
      <c r="O159" s="77">
        <v>0.0273224</v>
      </c>
      <c r="P159" s="77">
        <v>0.20159151193633953</v>
      </c>
      <c r="Q159" s="77">
        <v>0.4854111405835544</v>
      </c>
      <c r="R159" s="77">
        <v>0.3129973474801061</v>
      </c>
      <c r="S159" s="77">
        <v>0.0847457627118644</v>
      </c>
      <c r="T159" s="78">
        <v>377</v>
      </c>
      <c r="U159" s="78">
        <v>3</v>
      </c>
      <c r="V159" s="78">
        <v>183</v>
      </c>
      <c r="W159" s="78">
        <v>118</v>
      </c>
      <c r="X159" s="78">
        <v>10</v>
      </c>
      <c r="Y159" s="78">
        <v>76</v>
      </c>
      <c r="Z159" s="75">
        <v>1948</v>
      </c>
      <c r="AA159" s="79">
        <v>3.927419355</v>
      </c>
      <c r="AB159" s="80">
        <v>0.302949</v>
      </c>
      <c r="AC159" s="80">
        <v>0.3288291761956022</v>
      </c>
      <c r="AD159" s="80">
        <v>0.025880176195602178</v>
      </c>
      <c r="AE159" s="79">
        <v>129.65328272095962</v>
      </c>
      <c r="AF159" s="79">
        <v>9.653282720959623</v>
      </c>
      <c r="AG159" s="80">
        <v>0.2660753880266075</v>
      </c>
      <c r="AH159" s="80">
        <v>0.3184584178498986</v>
      </c>
      <c r="AI159" s="80">
        <v>0.37250554323725055</v>
      </c>
      <c r="AJ159" s="80">
        <v>0.6909639610871492</v>
      </c>
      <c r="AK159" s="80">
        <v>0.28747956257418983</v>
      </c>
      <c r="AL159" s="80">
        <v>0.3380391130242589</v>
      </c>
      <c r="AM159" s="80">
        <v>0.39390971778483286</v>
      </c>
      <c r="AN159" s="80">
        <v>0.7319488308090918</v>
      </c>
      <c r="AO159" s="80">
        <v>0.02140417454758231</v>
      </c>
      <c r="AP159" s="80">
        <v>0.019580695174360285</v>
      </c>
      <c r="AQ159" s="69"/>
    </row>
    <row r="160" spans="1:43" s="8" customFormat="1" ht="12.75">
      <c r="A160" s="75" t="s">
        <v>13</v>
      </c>
      <c r="B160" s="75" t="s">
        <v>244</v>
      </c>
      <c r="C160" s="75" t="s">
        <v>566</v>
      </c>
      <c r="D160" s="76">
        <v>294</v>
      </c>
      <c r="E160" s="76">
        <v>258</v>
      </c>
      <c r="F160" s="76">
        <v>67</v>
      </c>
      <c r="G160" s="76">
        <v>48</v>
      </c>
      <c r="H160" s="76">
        <v>11</v>
      </c>
      <c r="I160" s="76">
        <v>3</v>
      </c>
      <c r="J160" s="76">
        <v>5</v>
      </c>
      <c r="K160" s="76">
        <v>17</v>
      </c>
      <c r="L160" s="76">
        <v>38</v>
      </c>
      <c r="M160" s="76">
        <v>4</v>
      </c>
      <c r="N160" s="76">
        <v>0</v>
      </c>
      <c r="O160" s="77">
        <v>0.0752688</v>
      </c>
      <c r="P160" s="77">
        <v>0.21395348837209302</v>
      </c>
      <c r="Q160" s="77">
        <v>0.4325581395348837</v>
      </c>
      <c r="R160" s="77">
        <v>0.35348837209302325</v>
      </c>
      <c r="S160" s="77">
        <v>0.13157894736842105</v>
      </c>
      <c r="T160" s="78">
        <v>215</v>
      </c>
      <c r="U160" s="78">
        <v>4</v>
      </c>
      <c r="V160" s="78">
        <v>93</v>
      </c>
      <c r="W160" s="78">
        <v>76</v>
      </c>
      <c r="X160" s="78">
        <v>10</v>
      </c>
      <c r="Y160" s="78">
        <v>46</v>
      </c>
      <c r="Z160" s="75">
        <v>1040</v>
      </c>
      <c r="AA160" s="79">
        <v>3.537414966</v>
      </c>
      <c r="AB160" s="80">
        <v>0.283105</v>
      </c>
      <c r="AC160" s="80">
        <v>0.30923473065443996</v>
      </c>
      <c r="AD160" s="80">
        <v>0.026129730654439964</v>
      </c>
      <c r="AE160" s="79">
        <v>72.72240601332236</v>
      </c>
      <c r="AF160" s="79">
        <v>5.722406013322356</v>
      </c>
      <c r="AG160" s="80">
        <v>0.2596899224806202</v>
      </c>
      <c r="AH160" s="80">
        <v>0.31095406360424027</v>
      </c>
      <c r="AI160" s="80">
        <v>0.37209302325581395</v>
      </c>
      <c r="AJ160" s="80">
        <v>0.6830470868600542</v>
      </c>
      <c r="AK160" s="80">
        <v>0.28186979074931146</v>
      </c>
      <c r="AL160" s="80">
        <v>0.33117457955237584</v>
      </c>
      <c r="AM160" s="80">
        <v>0.39427289152450523</v>
      </c>
      <c r="AN160" s="80">
        <v>0.725447471076881</v>
      </c>
      <c r="AO160" s="80">
        <v>0.022179868268691283</v>
      </c>
      <c r="AP160" s="80">
        <v>0.020220515948135565</v>
      </c>
      <c r="AQ160" s="69"/>
    </row>
    <row r="161" spans="1:42" ht="12.75">
      <c r="A161" s="75" t="s">
        <v>354</v>
      </c>
      <c r="B161" s="75" t="s">
        <v>355</v>
      </c>
      <c r="C161" s="75" t="s">
        <v>506</v>
      </c>
      <c r="D161" s="76">
        <v>508</v>
      </c>
      <c r="E161" s="76">
        <v>475</v>
      </c>
      <c r="F161" s="76">
        <v>116</v>
      </c>
      <c r="G161" s="76">
        <v>62</v>
      </c>
      <c r="H161" s="76">
        <v>27</v>
      </c>
      <c r="I161" s="76">
        <v>1</v>
      </c>
      <c r="J161" s="76">
        <v>26</v>
      </c>
      <c r="K161" s="76">
        <v>27</v>
      </c>
      <c r="L161" s="76">
        <v>113</v>
      </c>
      <c r="M161" s="76">
        <v>2</v>
      </c>
      <c r="N161" s="76">
        <v>2</v>
      </c>
      <c r="O161" s="77">
        <v>0.0471698</v>
      </c>
      <c r="P161" s="77">
        <v>0.1978021978021978</v>
      </c>
      <c r="Q161" s="77">
        <v>0.29120879120879123</v>
      </c>
      <c r="R161" s="77">
        <v>0.510989010989011</v>
      </c>
      <c r="S161" s="77">
        <v>0.08602150537634409</v>
      </c>
      <c r="T161" s="78">
        <v>364</v>
      </c>
      <c r="U161" s="78">
        <v>4</v>
      </c>
      <c r="V161" s="78">
        <v>106</v>
      </c>
      <c r="W161" s="78">
        <v>186</v>
      </c>
      <c r="X161" s="78">
        <v>16</v>
      </c>
      <c r="Y161" s="78">
        <v>72</v>
      </c>
      <c r="Z161" s="75">
        <v>1856</v>
      </c>
      <c r="AA161" s="79">
        <v>3.653543307</v>
      </c>
      <c r="AB161" s="80">
        <v>0.266272</v>
      </c>
      <c r="AC161" s="80">
        <v>0.2924041927808566</v>
      </c>
      <c r="AD161" s="80">
        <v>0.0261321927808566</v>
      </c>
      <c r="AE161" s="79">
        <v>124.83261715992954</v>
      </c>
      <c r="AF161" s="79">
        <v>8.83261715992954</v>
      </c>
      <c r="AG161" s="80">
        <v>0.24421052631578946</v>
      </c>
      <c r="AH161" s="80">
        <v>0.28937007874015747</v>
      </c>
      <c r="AI161" s="80">
        <v>0.47157894736842104</v>
      </c>
      <c r="AJ161" s="80">
        <v>0.7609490261085785</v>
      </c>
      <c r="AK161" s="80">
        <v>0.262805509810378</v>
      </c>
      <c r="AL161" s="80">
        <v>0.3067571203935621</v>
      </c>
      <c r="AM161" s="80">
        <v>0.49017393086300953</v>
      </c>
      <c r="AN161" s="80">
        <v>0.7969310512565717</v>
      </c>
      <c r="AO161" s="80">
        <v>0.01859498349458852</v>
      </c>
      <c r="AP161" s="80">
        <v>0.017387041653404656</v>
      </c>
    </row>
    <row r="162" spans="1:43" s="8" customFormat="1" ht="12.75">
      <c r="A162" s="75" t="s">
        <v>58</v>
      </c>
      <c r="B162" s="75" t="s">
        <v>59</v>
      </c>
      <c r="C162" s="75" t="s">
        <v>542</v>
      </c>
      <c r="D162" s="76">
        <v>667</v>
      </c>
      <c r="E162" s="76">
        <v>604</v>
      </c>
      <c r="F162" s="76">
        <v>165</v>
      </c>
      <c r="G162" s="76">
        <v>105</v>
      </c>
      <c r="H162" s="76">
        <v>32</v>
      </c>
      <c r="I162" s="76">
        <v>3</v>
      </c>
      <c r="J162" s="76">
        <v>25</v>
      </c>
      <c r="K162" s="76">
        <v>44</v>
      </c>
      <c r="L162" s="76">
        <v>119</v>
      </c>
      <c r="M162" s="76">
        <v>4</v>
      </c>
      <c r="N162" s="76">
        <v>17</v>
      </c>
      <c r="O162" s="77">
        <v>0.0657277</v>
      </c>
      <c r="P162" s="77">
        <v>0.1748971193415638</v>
      </c>
      <c r="Q162" s="77">
        <v>0.4382716049382716</v>
      </c>
      <c r="R162" s="77">
        <v>0.3868312757201646</v>
      </c>
      <c r="S162" s="77">
        <v>0.05851063829787234</v>
      </c>
      <c r="T162" s="78">
        <v>486</v>
      </c>
      <c r="U162" s="78">
        <v>11</v>
      </c>
      <c r="V162" s="78">
        <v>213</v>
      </c>
      <c r="W162" s="78">
        <v>188</v>
      </c>
      <c r="X162" s="78">
        <v>11</v>
      </c>
      <c r="Y162" s="78">
        <v>85</v>
      </c>
      <c r="Z162" s="75">
        <v>2516</v>
      </c>
      <c r="AA162" s="79">
        <v>3.772113943</v>
      </c>
      <c r="AB162" s="80">
        <v>0.301724</v>
      </c>
      <c r="AC162" s="80">
        <v>0.3279035396274112</v>
      </c>
      <c r="AD162" s="80">
        <v>0.026179539627411208</v>
      </c>
      <c r="AE162" s="79">
        <v>177.1472423871188</v>
      </c>
      <c r="AF162" s="79">
        <v>12.147242387118808</v>
      </c>
      <c r="AG162" s="80">
        <v>0.2731788079470199</v>
      </c>
      <c r="AH162" s="80">
        <v>0.33182503770739064</v>
      </c>
      <c r="AI162" s="80">
        <v>0.4552980132450331</v>
      </c>
      <c r="AJ162" s="80">
        <v>0.7871230509524237</v>
      </c>
      <c r="AK162" s="80">
        <v>0.29329013640251456</v>
      </c>
      <c r="AL162" s="80">
        <v>0.3501466702671475</v>
      </c>
      <c r="AM162" s="80">
        <v>0.4754093417005278</v>
      </c>
      <c r="AN162" s="80">
        <v>0.8255560119676753</v>
      </c>
      <c r="AO162" s="80">
        <v>0.02011132845549468</v>
      </c>
      <c r="AP162" s="80">
        <v>0.018321632559756884</v>
      </c>
      <c r="AQ162" s="69"/>
    </row>
    <row r="163" spans="1:42" ht="12.75">
      <c r="A163" s="75" t="s">
        <v>26</v>
      </c>
      <c r="B163" s="75" t="s">
        <v>27</v>
      </c>
      <c r="C163" s="75" t="s">
        <v>564</v>
      </c>
      <c r="D163" s="76">
        <v>311</v>
      </c>
      <c r="E163" s="76">
        <v>284</v>
      </c>
      <c r="F163" s="76">
        <v>75</v>
      </c>
      <c r="G163" s="76">
        <v>57</v>
      </c>
      <c r="H163" s="76">
        <v>11</v>
      </c>
      <c r="I163" s="76">
        <v>5</v>
      </c>
      <c r="J163" s="76">
        <v>2</v>
      </c>
      <c r="K163" s="76">
        <v>27</v>
      </c>
      <c r="L163" s="76">
        <v>36</v>
      </c>
      <c r="M163" s="76">
        <v>0</v>
      </c>
      <c r="N163" s="76">
        <v>6</v>
      </c>
      <c r="O163" s="77">
        <v>0.0538462</v>
      </c>
      <c r="P163" s="77">
        <v>0.2073170731707317</v>
      </c>
      <c r="Q163" s="77">
        <v>0.5284552845528455</v>
      </c>
      <c r="R163" s="77">
        <v>0.26422764227642276</v>
      </c>
      <c r="S163" s="77">
        <v>0.12307692307692308</v>
      </c>
      <c r="T163" s="78">
        <v>246</v>
      </c>
      <c r="U163" s="78">
        <v>0</v>
      </c>
      <c r="V163" s="78">
        <v>130</v>
      </c>
      <c r="W163" s="78">
        <v>65</v>
      </c>
      <c r="X163" s="78">
        <v>8</v>
      </c>
      <c r="Y163" s="78">
        <v>51</v>
      </c>
      <c r="Z163" s="75">
        <v>1169</v>
      </c>
      <c r="AA163" s="79">
        <v>3.758842444</v>
      </c>
      <c r="AB163" s="80">
        <v>0.296748</v>
      </c>
      <c r="AC163" s="80">
        <v>0.32330557731469495</v>
      </c>
      <c r="AD163" s="80">
        <v>0.026557577314694936</v>
      </c>
      <c r="AE163" s="79">
        <v>81.53317201941496</v>
      </c>
      <c r="AF163" s="79">
        <v>6.5331720194149625</v>
      </c>
      <c r="AG163" s="80">
        <v>0.2640845070422535</v>
      </c>
      <c r="AH163" s="80">
        <v>0.3279742765273312</v>
      </c>
      <c r="AI163" s="80">
        <v>0.3345070422535211</v>
      </c>
      <c r="AJ163" s="80">
        <v>0.6624813187808523</v>
      </c>
      <c r="AK163" s="80">
        <v>0.28708863387117944</v>
      </c>
      <c r="AL163" s="80">
        <v>0.3489812605125883</v>
      </c>
      <c r="AM163" s="80">
        <v>0.35751116908244707</v>
      </c>
      <c r="AN163" s="80">
        <v>0.7064924295950354</v>
      </c>
      <c r="AO163" s="80">
        <v>0.02300412682892594</v>
      </c>
      <c r="AP163" s="80">
        <v>0.021006983985257133</v>
      </c>
    </row>
    <row r="164" spans="1:42" ht="12.75">
      <c r="A164" s="75" t="s">
        <v>191</v>
      </c>
      <c r="B164" s="75" t="s">
        <v>192</v>
      </c>
      <c r="C164" s="75" t="s">
        <v>562</v>
      </c>
      <c r="D164" s="76">
        <v>525</v>
      </c>
      <c r="E164" s="76">
        <v>487</v>
      </c>
      <c r="F164" s="76">
        <v>144</v>
      </c>
      <c r="G164" s="76">
        <v>79</v>
      </c>
      <c r="H164" s="76">
        <v>33</v>
      </c>
      <c r="I164" s="76">
        <v>0</v>
      </c>
      <c r="J164" s="76">
        <v>32</v>
      </c>
      <c r="K164" s="76">
        <v>25</v>
      </c>
      <c r="L164" s="76">
        <v>53</v>
      </c>
      <c r="M164" s="76">
        <v>8</v>
      </c>
      <c r="N164" s="76">
        <v>1</v>
      </c>
      <c r="O164" s="77">
        <v>0.0718563</v>
      </c>
      <c r="P164" s="77">
        <v>0.18099547511312217</v>
      </c>
      <c r="Q164" s="77">
        <v>0.3778280542986425</v>
      </c>
      <c r="R164" s="77">
        <v>0.4411764705882353</v>
      </c>
      <c r="S164" s="77">
        <v>0.1076923076923077</v>
      </c>
      <c r="T164" s="78">
        <v>442</v>
      </c>
      <c r="U164" s="78">
        <v>5</v>
      </c>
      <c r="V164" s="78">
        <v>167</v>
      </c>
      <c r="W164" s="78">
        <v>195</v>
      </c>
      <c r="X164" s="78">
        <v>21</v>
      </c>
      <c r="Y164" s="78">
        <v>80</v>
      </c>
      <c r="Z164" s="75">
        <v>1928</v>
      </c>
      <c r="AA164" s="79">
        <v>3.672380952</v>
      </c>
      <c r="AB164" s="80">
        <v>0.273171</v>
      </c>
      <c r="AC164" s="80">
        <v>0.29977301004491064</v>
      </c>
      <c r="AD164" s="80">
        <v>0.02660201004491064</v>
      </c>
      <c r="AE164" s="79">
        <v>154.90693411841335</v>
      </c>
      <c r="AF164" s="79">
        <v>10.906934118413346</v>
      </c>
      <c r="AG164" s="80">
        <v>0.29568788501026694</v>
      </c>
      <c r="AH164" s="80">
        <v>0.3314285714285714</v>
      </c>
      <c r="AI164" s="80">
        <v>0.5667351129363449</v>
      </c>
      <c r="AJ164" s="80">
        <v>0.8981636843649163</v>
      </c>
      <c r="AK164" s="80">
        <v>0.3180840536312389</v>
      </c>
      <c r="AL164" s="80">
        <v>0.352203684035073</v>
      </c>
      <c r="AM164" s="80">
        <v>0.5891312815573169</v>
      </c>
      <c r="AN164" s="80">
        <v>0.9413349655923899</v>
      </c>
      <c r="AO164" s="80">
        <v>0.02239616862097199</v>
      </c>
      <c r="AP164" s="80">
        <v>0.02077511260650161</v>
      </c>
    </row>
    <row r="165" spans="1:43" s="8" customFormat="1" ht="12.75">
      <c r="A165" s="75" t="s">
        <v>146</v>
      </c>
      <c r="B165" s="75" t="s">
        <v>147</v>
      </c>
      <c r="C165" s="75" t="s">
        <v>540</v>
      </c>
      <c r="D165" s="76">
        <v>567</v>
      </c>
      <c r="E165" s="76">
        <v>527</v>
      </c>
      <c r="F165" s="76">
        <v>142</v>
      </c>
      <c r="G165" s="76">
        <v>85</v>
      </c>
      <c r="H165" s="76">
        <v>27</v>
      </c>
      <c r="I165" s="76">
        <v>0</v>
      </c>
      <c r="J165" s="76">
        <v>30</v>
      </c>
      <c r="K165" s="76">
        <v>31</v>
      </c>
      <c r="L165" s="76">
        <v>92</v>
      </c>
      <c r="M165" s="76">
        <v>5</v>
      </c>
      <c r="N165" s="76">
        <v>0</v>
      </c>
      <c r="O165" s="77">
        <v>0.0903955</v>
      </c>
      <c r="P165" s="77">
        <v>0.16363636363636364</v>
      </c>
      <c r="Q165" s="77">
        <v>0.4022727272727273</v>
      </c>
      <c r="R165" s="77">
        <v>0.4340909090909091</v>
      </c>
      <c r="S165" s="77">
        <v>0.14136125654450263</v>
      </c>
      <c r="T165" s="78">
        <v>440</v>
      </c>
      <c r="U165" s="78">
        <v>2</v>
      </c>
      <c r="V165" s="78">
        <v>177</v>
      </c>
      <c r="W165" s="78">
        <v>191</v>
      </c>
      <c r="X165" s="78">
        <v>27</v>
      </c>
      <c r="Y165" s="78">
        <v>72</v>
      </c>
      <c r="Z165" s="75">
        <v>2160</v>
      </c>
      <c r="AA165" s="79">
        <v>3.80952381</v>
      </c>
      <c r="AB165" s="80">
        <v>0.273171</v>
      </c>
      <c r="AC165" s="80">
        <v>0.30013175640152795</v>
      </c>
      <c r="AD165" s="80">
        <v>0.026960756401527952</v>
      </c>
      <c r="AE165" s="79">
        <v>153.05402012462645</v>
      </c>
      <c r="AF165" s="79">
        <v>11.054020124626447</v>
      </c>
      <c r="AG165" s="80">
        <v>0.269449715370019</v>
      </c>
      <c r="AH165" s="80">
        <v>0.30973451327433627</v>
      </c>
      <c r="AI165" s="80">
        <v>0.4971537001897533</v>
      </c>
      <c r="AJ165" s="80">
        <v>0.8068882134640896</v>
      </c>
      <c r="AK165" s="80">
        <v>0.29042508562547714</v>
      </c>
      <c r="AL165" s="80">
        <v>0.32929915066305565</v>
      </c>
      <c r="AM165" s="80">
        <v>0.5181290704452115</v>
      </c>
      <c r="AN165" s="80">
        <v>0.8474282211082671</v>
      </c>
      <c r="AO165" s="80">
        <v>0.020975370255458148</v>
      </c>
      <c r="AP165" s="80">
        <v>0.019564637388719386</v>
      </c>
      <c r="AQ165" s="69"/>
    </row>
    <row r="166" spans="1:43" s="8" customFormat="1" ht="12.75">
      <c r="A166" s="75" t="s">
        <v>201</v>
      </c>
      <c r="B166" s="75" t="s">
        <v>202</v>
      </c>
      <c r="C166" s="75" t="s">
        <v>513</v>
      </c>
      <c r="D166" s="76">
        <v>647</v>
      </c>
      <c r="E166" s="76">
        <v>582</v>
      </c>
      <c r="F166" s="76">
        <v>152</v>
      </c>
      <c r="G166" s="76">
        <v>100</v>
      </c>
      <c r="H166" s="76">
        <v>29</v>
      </c>
      <c r="I166" s="76">
        <v>7</v>
      </c>
      <c r="J166" s="76">
        <v>16</v>
      </c>
      <c r="K166" s="76">
        <v>51</v>
      </c>
      <c r="L166" s="76">
        <v>92</v>
      </c>
      <c r="M166" s="76">
        <v>5</v>
      </c>
      <c r="N166" s="76">
        <v>19</v>
      </c>
      <c r="O166" s="77">
        <v>0.0634146</v>
      </c>
      <c r="P166" s="77">
        <v>0.20242914979757085</v>
      </c>
      <c r="Q166" s="77">
        <v>0.4149797570850202</v>
      </c>
      <c r="R166" s="77">
        <v>0.3825910931174089</v>
      </c>
      <c r="S166" s="77">
        <v>0.1746031746031746</v>
      </c>
      <c r="T166" s="78">
        <v>494</v>
      </c>
      <c r="U166" s="78">
        <v>7</v>
      </c>
      <c r="V166" s="78">
        <v>205</v>
      </c>
      <c r="W166" s="78">
        <v>189</v>
      </c>
      <c r="X166" s="78">
        <v>33</v>
      </c>
      <c r="Y166" s="78">
        <v>100</v>
      </c>
      <c r="Z166" s="75">
        <v>2607</v>
      </c>
      <c r="AA166" s="79">
        <v>4.029366306</v>
      </c>
      <c r="AB166" s="80">
        <v>0.283925</v>
      </c>
      <c r="AC166" s="80">
        <v>0.31089833459635596</v>
      </c>
      <c r="AD166" s="80">
        <v>0.02697333459635598</v>
      </c>
      <c r="AE166" s="79">
        <v>164.9203022716545</v>
      </c>
      <c r="AF166" s="79">
        <v>12.920302271654492</v>
      </c>
      <c r="AG166" s="80">
        <v>0.2611683848797251</v>
      </c>
      <c r="AH166" s="80">
        <v>0.32558139534883723</v>
      </c>
      <c r="AI166" s="80">
        <v>0.39862542955326463</v>
      </c>
      <c r="AJ166" s="80">
        <v>0.7242068249021019</v>
      </c>
      <c r="AK166" s="80">
        <v>0.28336821696160563</v>
      </c>
      <c r="AL166" s="80">
        <v>0.34561287173899924</v>
      </c>
      <c r="AM166" s="80">
        <v>0.42082526163514516</v>
      </c>
      <c r="AN166" s="80">
        <v>0.7664381333741443</v>
      </c>
      <c r="AO166" s="80">
        <v>0.022199832081880533</v>
      </c>
      <c r="AP166" s="80">
        <v>0.020031476390162006</v>
      </c>
      <c r="AQ166" s="69"/>
    </row>
    <row r="167" spans="1:43" s="8" customFormat="1" ht="12.75">
      <c r="A167" s="75" t="s">
        <v>70</v>
      </c>
      <c r="B167" s="75" t="s">
        <v>71</v>
      </c>
      <c r="C167" s="75" t="s">
        <v>542</v>
      </c>
      <c r="D167" s="76">
        <v>295</v>
      </c>
      <c r="E167" s="76">
        <v>268</v>
      </c>
      <c r="F167" s="76">
        <v>60</v>
      </c>
      <c r="G167" s="76">
        <v>28</v>
      </c>
      <c r="H167" s="76">
        <v>21</v>
      </c>
      <c r="I167" s="76">
        <v>1</v>
      </c>
      <c r="J167" s="76">
        <v>10</v>
      </c>
      <c r="K167" s="76">
        <v>18</v>
      </c>
      <c r="L167" s="76">
        <v>85</v>
      </c>
      <c r="M167" s="76">
        <v>3</v>
      </c>
      <c r="N167" s="76">
        <v>0</v>
      </c>
      <c r="O167" s="77">
        <v>0.0405405</v>
      </c>
      <c r="P167" s="77">
        <v>0.1774193548387097</v>
      </c>
      <c r="Q167" s="77">
        <v>0.3978494623655914</v>
      </c>
      <c r="R167" s="77">
        <v>0.42473118279569894</v>
      </c>
      <c r="S167" s="77">
        <v>0.1518987341772152</v>
      </c>
      <c r="T167" s="78">
        <v>186</v>
      </c>
      <c r="U167" s="78">
        <v>6</v>
      </c>
      <c r="V167" s="78">
        <v>74</v>
      </c>
      <c r="W167" s="78">
        <v>79</v>
      </c>
      <c r="X167" s="78">
        <v>12</v>
      </c>
      <c r="Y167" s="78">
        <v>33</v>
      </c>
      <c r="Z167" s="75">
        <v>1069</v>
      </c>
      <c r="AA167" s="79">
        <v>3.623728814</v>
      </c>
      <c r="AB167" s="80">
        <v>0.284091</v>
      </c>
      <c r="AC167" s="80">
        <v>0.3111593392232153</v>
      </c>
      <c r="AD167" s="80">
        <v>0.027068339223215332</v>
      </c>
      <c r="AE167" s="79">
        <v>64.76404370328589</v>
      </c>
      <c r="AF167" s="79">
        <v>4.764043703285893</v>
      </c>
      <c r="AG167" s="80">
        <v>0.22388059701492538</v>
      </c>
      <c r="AH167" s="80">
        <v>0.2847457627118644</v>
      </c>
      <c r="AI167" s="80">
        <v>0.4253731343283582</v>
      </c>
      <c r="AJ167" s="80">
        <v>0.7101188970402226</v>
      </c>
      <c r="AK167" s="80">
        <v>0.24165687948987274</v>
      </c>
      <c r="AL167" s="80">
        <v>0.3008950634009691</v>
      </c>
      <c r="AM167" s="80">
        <v>0.44314941680330555</v>
      </c>
      <c r="AN167" s="80">
        <v>0.7440444802042747</v>
      </c>
      <c r="AO167" s="80">
        <v>0.017776282474947364</v>
      </c>
      <c r="AP167" s="80">
        <v>0.016149300689104695</v>
      </c>
      <c r="AQ167" s="69"/>
    </row>
    <row r="168" spans="1:43" s="8" customFormat="1" ht="12.75">
      <c r="A168" s="75" t="s">
        <v>212</v>
      </c>
      <c r="B168" s="75" t="s">
        <v>430</v>
      </c>
      <c r="C168" s="75" t="s">
        <v>513</v>
      </c>
      <c r="D168" s="76">
        <v>287</v>
      </c>
      <c r="E168" s="76">
        <v>247</v>
      </c>
      <c r="F168" s="76">
        <v>64</v>
      </c>
      <c r="G168" s="76">
        <v>41</v>
      </c>
      <c r="H168" s="76">
        <v>9</v>
      </c>
      <c r="I168" s="76">
        <v>4</v>
      </c>
      <c r="J168" s="76">
        <v>10</v>
      </c>
      <c r="K168" s="76">
        <v>31</v>
      </c>
      <c r="L168" s="76">
        <v>59</v>
      </c>
      <c r="M168" s="76">
        <v>0</v>
      </c>
      <c r="N168" s="76">
        <v>20</v>
      </c>
      <c r="O168" s="77">
        <v>0.0581395</v>
      </c>
      <c r="P168" s="77">
        <v>0.17582417582417584</v>
      </c>
      <c r="Q168" s="77">
        <v>0.4725274725274725</v>
      </c>
      <c r="R168" s="77">
        <v>0.3516483516483517</v>
      </c>
      <c r="S168" s="77">
        <v>0.09375</v>
      </c>
      <c r="T168" s="78">
        <v>182</v>
      </c>
      <c r="U168" s="78">
        <v>6</v>
      </c>
      <c r="V168" s="78">
        <v>86</v>
      </c>
      <c r="W168" s="78">
        <v>64</v>
      </c>
      <c r="X168" s="78">
        <v>6</v>
      </c>
      <c r="Y168" s="78">
        <v>32</v>
      </c>
      <c r="Z168" s="75">
        <v>1186</v>
      </c>
      <c r="AA168" s="79">
        <v>4.132404181</v>
      </c>
      <c r="AB168" s="80">
        <v>0.303371</v>
      </c>
      <c r="AC168" s="80">
        <v>0.3304732688818144</v>
      </c>
      <c r="AD168" s="80">
        <v>0.027102268881814384</v>
      </c>
      <c r="AE168" s="79">
        <v>68.82424186096296</v>
      </c>
      <c r="AF168" s="79">
        <v>4.824241860962957</v>
      </c>
      <c r="AG168" s="80">
        <v>0.2591093117408907</v>
      </c>
      <c r="AH168" s="80">
        <v>0.35563380281690143</v>
      </c>
      <c r="AI168" s="80">
        <v>0.4291497975708502</v>
      </c>
      <c r="AJ168" s="80">
        <v>0.7847836003877516</v>
      </c>
      <c r="AK168" s="80">
        <v>0.27864065530754234</v>
      </c>
      <c r="AL168" s="80">
        <v>0.37262056993296816</v>
      </c>
      <c r="AM168" s="80">
        <v>0.44868114113750185</v>
      </c>
      <c r="AN168" s="80">
        <v>0.82130171107047</v>
      </c>
      <c r="AO168" s="80">
        <v>0.01953134356665165</v>
      </c>
      <c r="AP168" s="80">
        <v>0.016986767116066726</v>
      </c>
      <c r="AQ168" s="69"/>
    </row>
    <row r="169" spans="1:43" s="8" customFormat="1" ht="12.75">
      <c r="A169" s="75" t="s">
        <v>22</v>
      </c>
      <c r="B169" s="75" t="s">
        <v>23</v>
      </c>
      <c r="C169" s="75" t="s">
        <v>564</v>
      </c>
      <c r="D169" s="76">
        <v>320</v>
      </c>
      <c r="E169" s="81">
        <v>286</v>
      </c>
      <c r="F169" s="76">
        <v>68</v>
      </c>
      <c r="G169" s="76">
        <v>41</v>
      </c>
      <c r="H169" s="76">
        <v>18</v>
      </c>
      <c r="I169" s="76">
        <v>1</v>
      </c>
      <c r="J169" s="76">
        <v>8</v>
      </c>
      <c r="K169" s="76">
        <v>25</v>
      </c>
      <c r="L169" s="76">
        <v>71</v>
      </c>
      <c r="M169" s="76">
        <v>3</v>
      </c>
      <c r="N169" s="76">
        <v>3</v>
      </c>
      <c r="O169" s="77">
        <v>0.0777778</v>
      </c>
      <c r="P169" s="77">
        <v>0.17142857142857143</v>
      </c>
      <c r="Q169" s="77">
        <v>0.42857142857142855</v>
      </c>
      <c r="R169" s="77">
        <v>0.4</v>
      </c>
      <c r="S169" s="77">
        <v>0.14285714285714285</v>
      </c>
      <c r="T169" s="78">
        <v>210</v>
      </c>
      <c r="U169" s="78">
        <v>4</v>
      </c>
      <c r="V169" s="78">
        <v>90</v>
      </c>
      <c r="W169" s="78">
        <v>84</v>
      </c>
      <c r="X169" s="78">
        <v>12</v>
      </c>
      <c r="Y169" s="78">
        <v>36</v>
      </c>
      <c r="Z169" s="75">
        <v>1273</v>
      </c>
      <c r="AA169" s="79">
        <v>3.978125</v>
      </c>
      <c r="AB169" s="80">
        <v>0.285714</v>
      </c>
      <c r="AC169" s="80">
        <v>0.3129517194905095</v>
      </c>
      <c r="AD169" s="80">
        <v>0.02723771949050946</v>
      </c>
      <c r="AE169" s="79">
        <v>73.719861093007</v>
      </c>
      <c r="AF169" s="79">
        <v>5.7198610930069975</v>
      </c>
      <c r="AG169" s="80">
        <v>0.23776223776223776</v>
      </c>
      <c r="AH169" s="80">
        <v>0.3050314465408805</v>
      </c>
      <c r="AI169" s="80">
        <v>0.3951048951048951</v>
      </c>
      <c r="AJ169" s="80">
        <v>0.7001363416457755</v>
      </c>
      <c r="AK169" s="80">
        <v>0.25776175207345103</v>
      </c>
      <c r="AL169" s="80">
        <v>0.3230184311100849</v>
      </c>
      <c r="AM169" s="80">
        <v>0.4151044094161084</v>
      </c>
      <c r="AN169" s="80">
        <v>0.7381228405261933</v>
      </c>
      <c r="AO169" s="80">
        <v>0.019999514311213273</v>
      </c>
      <c r="AP169" s="80">
        <v>0.01798698456920439</v>
      </c>
      <c r="AQ169" s="69"/>
    </row>
    <row r="170" spans="1:43" s="8" customFormat="1" ht="12.75">
      <c r="A170" s="75" t="s">
        <v>410</v>
      </c>
      <c r="B170" s="75" t="s">
        <v>386</v>
      </c>
      <c r="C170" s="75" t="s">
        <v>516</v>
      </c>
      <c r="D170" s="76">
        <v>521</v>
      </c>
      <c r="E170" s="76">
        <v>466</v>
      </c>
      <c r="F170" s="76">
        <v>120</v>
      </c>
      <c r="G170" s="76">
        <v>85</v>
      </c>
      <c r="H170" s="76">
        <v>23</v>
      </c>
      <c r="I170" s="76">
        <v>1</v>
      </c>
      <c r="J170" s="76">
        <v>11</v>
      </c>
      <c r="K170" s="76">
        <v>43</v>
      </c>
      <c r="L170" s="76">
        <v>76</v>
      </c>
      <c r="M170" s="76">
        <v>9</v>
      </c>
      <c r="N170" s="76">
        <v>5</v>
      </c>
      <c r="O170" s="77">
        <v>0.04046242774566474</v>
      </c>
      <c r="P170" s="77">
        <v>0.21303258145363407</v>
      </c>
      <c r="Q170" s="77">
        <v>0.43358395989974935</v>
      </c>
      <c r="R170" s="77">
        <v>0.3533834586466165</v>
      </c>
      <c r="S170" s="77">
        <v>0.16312056737588654</v>
      </c>
      <c r="T170" s="78">
        <v>399</v>
      </c>
      <c r="U170" s="78">
        <v>3</v>
      </c>
      <c r="V170" s="78">
        <v>173</v>
      </c>
      <c r="W170" s="78">
        <v>141</v>
      </c>
      <c r="X170" s="78">
        <v>23</v>
      </c>
      <c r="Y170" s="78">
        <v>85</v>
      </c>
      <c r="Z170" s="75">
        <v>1865</v>
      </c>
      <c r="AA170" s="79">
        <v>3.579654510556622</v>
      </c>
      <c r="AB170" s="80">
        <v>0.2809278350515464</v>
      </c>
      <c r="AC170" s="80">
        <v>0.30839217820491605</v>
      </c>
      <c r="AD170" s="80">
        <v>0.027464343153369652</v>
      </c>
      <c r="AE170" s="79">
        <v>130.6610062716226</v>
      </c>
      <c r="AF170" s="79">
        <v>10.661006271622597</v>
      </c>
      <c r="AG170" s="80">
        <v>0.2575107296137339</v>
      </c>
      <c r="AH170" s="80">
        <v>0.31861804222648754</v>
      </c>
      <c r="AI170" s="80">
        <v>0.38412017167381973</v>
      </c>
      <c r="AJ170" s="80">
        <v>0.7027382139003073</v>
      </c>
      <c r="AK170" s="80">
        <v>0.28038842547558496</v>
      </c>
      <c r="AL170" s="80">
        <v>0.33908062624111823</v>
      </c>
      <c r="AM170" s="80">
        <v>0.4069978675356708</v>
      </c>
      <c r="AN170" s="80">
        <v>0.746078493776789</v>
      </c>
      <c r="AO170" s="80">
        <v>0.022877695861851066</v>
      </c>
      <c r="AP170" s="80">
        <v>0.02046258401463069</v>
      </c>
      <c r="AQ170" s="69"/>
    </row>
    <row r="171" spans="1:43" s="8" customFormat="1" ht="12.75">
      <c r="A171" s="75" t="s">
        <v>311</v>
      </c>
      <c r="B171" s="75" t="s">
        <v>183</v>
      </c>
      <c r="C171" s="75" t="s">
        <v>549</v>
      </c>
      <c r="D171" s="76">
        <v>478</v>
      </c>
      <c r="E171" s="76">
        <v>423</v>
      </c>
      <c r="F171" s="76">
        <v>103</v>
      </c>
      <c r="G171" s="76">
        <v>56</v>
      </c>
      <c r="H171" s="76">
        <v>30</v>
      </c>
      <c r="I171" s="76">
        <v>1</v>
      </c>
      <c r="J171" s="76">
        <v>16</v>
      </c>
      <c r="K171" s="76">
        <v>48</v>
      </c>
      <c r="L171" s="76">
        <v>104</v>
      </c>
      <c r="M171" s="76">
        <v>4</v>
      </c>
      <c r="N171" s="76">
        <v>6</v>
      </c>
      <c r="O171" s="77">
        <v>0.0434783</v>
      </c>
      <c r="P171" s="77">
        <v>0.19504643962848298</v>
      </c>
      <c r="Q171" s="77">
        <v>0.3560371517027864</v>
      </c>
      <c r="R171" s="77">
        <v>0.44891640866873067</v>
      </c>
      <c r="S171" s="77">
        <v>0.08275862068965517</v>
      </c>
      <c r="T171" s="78">
        <v>323</v>
      </c>
      <c r="U171" s="78">
        <v>2</v>
      </c>
      <c r="V171" s="78">
        <v>115</v>
      </c>
      <c r="W171" s="78">
        <v>145</v>
      </c>
      <c r="X171" s="78">
        <v>12</v>
      </c>
      <c r="Y171" s="78">
        <v>63</v>
      </c>
      <c r="Z171" s="75">
        <v>1955</v>
      </c>
      <c r="AA171" s="79">
        <v>4.089958159</v>
      </c>
      <c r="AB171" s="80">
        <v>0.283388</v>
      </c>
      <c r="AC171" s="80">
        <v>0.3112278615681508</v>
      </c>
      <c r="AD171" s="80">
        <v>0.027839861568150825</v>
      </c>
      <c r="AE171" s="79">
        <v>111.5469535014223</v>
      </c>
      <c r="AF171" s="79">
        <v>8.546953501422294</v>
      </c>
      <c r="AG171" s="80">
        <v>0.24349881796690306</v>
      </c>
      <c r="AH171" s="80">
        <v>0.32075471698113206</v>
      </c>
      <c r="AI171" s="80">
        <v>0.43498817966903075</v>
      </c>
      <c r="AJ171" s="80">
        <v>0.7557428966501628</v>
      </c>
      <c r="AK171" s="80">
        <v>0.2637043818000527</v>
      </c>
      <c r="AL171" s="80">
        <v>0.33867285849354783</v>
      </c>
      <c r="AM171" s="80">
        <v>0.45519374350218034</v>
      </c>
      <c r="AN171" s="80">
        <v>0.7938666019957281</v>
      </c>
      <c r="AO171" s="80">
        <v>0.020205563833149615</v>
      </c>
      <c r="AP171" s="80">
        <v>0.017918141512415775</v>
      </c>
      <c r="AQ171" s="69"/>
    </row>
    <row r="172" spans="1:43" s="8" customFormat="1" ht="12.75">
      <c r="A172" s="75" t="s">
        <v>419</v>
      </c>
      <c r="B172" s="75" t="s">
        <v>361</v>
      </c>
      <c r="C172" s="75" t="s">
        <v>279</v>
      </c>
      <c r="D172" s="76">
        <v>487</v>
      </c>
      <c r="E172" s="76">
        <v>435</v>
      </c>
      <c r="F172" s="76">
        <v>113</v>
      </c>
      <c r="G172" s="76">
        <v>79</v>
      </c>
      <c r="H172" s="76">
        <v>30</v>
      </c>
      <c r="I172" s="76">
        <v>0</v>
      </c>
      <c r="J172" s="76">
        <v>4</v>
      </c>
      <c r="K172" s="76">
        <v>39</v>
      </c>
      <c r="L172" s="76">
        <v>59</v>
      </c>
      <c r="M172" s="76">
        <v>1</v>
      </c>
      <c r="N172" s="76">
        <v>7</v>
      </c>
      <c r="O172" s="77">
        <v>0.0497238</v>
      </c>
      <c r="P172" s="77">
        <v>0.23056300268096513</v>
      </c>
      <c r="Q172" s="77">
        <v>0.48525469168900803</v>
      </c>
      <c r="R172" s="77">
        <v>0.28418230563002683</v>
      </c>
      <c r="S172" s="77">
        <v>0.05660377358490566</v>
      </c>
      <c r="T172" s="78">
        <v>373</v>
      </c>
      <c r="U172" s="78">
        <v>10</v>
      </c>
      <c r="V172" s="78">
        <v>181</v>
      </c>
      <c r="W172" s="78">
        <v>106</v>
      </c>
      <c r="X172" s="78">
        <v>6</v>
      </c>
      <c r="Y172" s="78">
        <v>86</v>
      </c>
      <c r="Z172" s="75">
        <v>1849</v>
      </c>
      <c r="AA172" s="79">
        <v>3.796714579</v>
      </c>
      <c r="AB172" s="80">
        <v>0.292225</v>
      </c>
      <c r="AC172" s="80">
        <v>0.32051512934040194</v>
      </c>
      <c r="AD172" s="80">
        <v>0.028290129340401926</v>
      </c>
      <c r="AE172" s="79">
        <v>123.55214324396992</v>
      </c>
      <c r="AF172" s="79">
        <v>10.552143243969923</v>
      </c>
      <c r="AG172" s="80">
        <v>0.2597701149425287</v>
      </c>
      <c r="AH172" s="80">
        <v>0.334020618556701</v>
      </c>
      <c r="AI172" s="80">
        <v>0.3632183908045977</v>
      </c>
      <c r="AJ172" s="80">
        <v>0.6972390093612988</v>
      </c>
      <c r="AK172" s="80">
        <v>0.28402791550337914</v>
      </c>
      <c r="AL172" s="80">
        <v>0.35577761493602045</v>
      </c>
      <c r="AM172" s="80">
        <v>0.38747619136544814</v>
      </c>
      <c r="AN172" s="80">
        <v>0.7432538063014686</v>
      </c>
      <c r="AO172" s="80">
        <v>0.024257800560850418</v>
      </c>
      <c r="AP172" s="80">
        <v>0.021756996379319438</v>
      </c>
      <c r="AQ172" s="69"/>
    </row>
    <row r="173" spans="1:43" s="8" customFormat="1" ht="12.75">
      <c r="A173" s="75" t="s">
        <v>341</v>
      </c>
      <c r="B173" s="75" t="s">
        <v>476</v>
      </c>
      <c r="C173" s="75" t="s">
        <v>511</v>
      </c>
      <c r="D173" s="76">
        <v>483</v>
      </c>
      <c r="E173" s="76">
        <v>442</v>
      </c>
      <c r="F173" s="76">
        <v>120</v>
      </c>
      <c r="G173" s="76">
        <v>92</v>
      </c>
      <c r="H173" s="76">
        <v>26</v>
      </c>
      <c r="I173" s="76">
        <v>1</v>
      </c>
      <c r="J173" s="76">
        <v>1</v>
      </c>
      <c r="K173" s="76">
        <v>29</v>
      </c>
      <c r="L173" s="76">
        <v>41</v>
      </c>
      <c r="M173" s="76">
        <v>2</v>
      </c>
      <c r="N173" s="76">
        <v>4</v>
      </c>
      <c r="O173" s="77">
        <v>0.044335</v>
      </c>
      <c r="P173" s="77">
        <v>0.205</v>
      </c>
      <c r="Q173" s="77">
        <v>0.5075</v>
      </c>
      <c r="R173" s="77">
        <v>0.2875</v>
      </c>
      <c r="S173" s="77">
        <v>0.02608695652173913</v>
      </c>
      <c r="T173" s="78">
        <v>400</v>
      </c>
      <c r="U173" s="78">
        <v>4</v>
      </c>
      <c r="V173" s="78">
        <v>203</v>
      </c>
      <c r="W173" s="78">
        <v>115</v>
      </c>
      <c r="X173" s="78">
        <v>3</v>
      </c>
      <c r="Y173" s="78">
        <v>82</v>
      </c>
      <c r="Z173" s="75">
        <v>1848</v>
      </c>
      <c r="AA173" s="79">
        <v>3.826086957</v>
      </c>
      <c r="AB173" s="80">
        <v>0.29602</v>
      </c>
      <c r="AC173" s="80">
        <v>0.3243212947448842</v>
      </c>
      <c r="AD173" s="80">
        <v>0.028301294744884187</v>
      </c>
      <c r="AE173" s="79">
        <v>131.37716048744343</v>
      </c>
      <c r="AF173" s="79">
        <v>11.377160487443433</v>
      </c>
      <c r="AG173" s="80">
        <v>0.27149321266968324</v>
      </c>
      <c r="AH173" s="80">
        <v>0.32075471698113206</v>
      </c>
      <c r="AI173" s="80">
        <v>0.3438914027149321</v>
      </c>
      <c r="AJ173" s="80">
        <v>0.6646461196960642</v>
      </c>
      <c r="AK173" s="80">
        <v>0.29723339476797156</v>
      </c>
      <c r="AL173" s="80">
        <v>0.34460620647262774</v>
      </c>
      <c r="AM173" s="80">
        <v>0.36963158481322045</v>
      </c>
      <c r="AN173" s="80">
        <v>0.7142377912858482</v>
      </c>
      <c r="AO173" s="80">
        <v>0.025740182098288322</v>
      </c>
      <c r="AP173" s="80">
        <v>0.02385148949149568</v>
      </c>
      <c r="AQ173" s="69"/>
    </row>
    <row r="174" spans="1:43" s="8" customFormat="1" ht="12.75">
      <c r="A174" s="75" t="s">
        <v>137</v>
      </c>
      <c r="B174" s="75" t="s">
        <v>138</v>
      </c>
      <c r="C174" s="75" t="s">
        <v>561</v>
      </c>
      <c r="D174" s="76">
        <v>351</v>
      </c>
      <c r="E174" s="76">
        <v>324</v>
      </c>
      <c r="F174" s="76">
        <v>81</v>
      </c>
      <c r="G174" s="76">
        <v>49</v>
      </c>
      <c r="H174" s="76">
        <v>15</v>
      </c>
      <c r="I174" s="76">
        <v>1</v>
      </c>
      <c r="J174" s="76">
        <v>16</v>
      </c>
      <c r="K174" s="76">
        <v>23</v>
      </c>
      <c r="L174" s="76">
        <v>82</v>
      </c>
      <c r="M174" s="76">
        <v>3</v>
      </c>
      <c r="N174" s="76">
        <v>2</v>
      </c>
      <c r="O174" s="77">
        <v>0.0652174</v>
      </c>
      <c r="P174" s="77">
        <v>0.19591836734693877</v>
      </c>
      <c r="Q174" s="77">
        <v>0.37551020408163266</v>
      </c>
      <c r="R174" s="77">
        <v>0.42857142857142855</v>
      </c>
      <c r="S174" s="77">
        <v>0.10476190476190476</v>
      </c>
      <c r="T174" s="78">
        <v>245</v>
      </c>
      <c r="U174" s="78">
        <v>1</v>
      </c>
      <c r="V174" s="78">
        <v>92</v>
      </c>
      <c r="W174" s="78">
        <v>105</v>
      </c>
      <c r="X174" s="78">
        <v>11</v>
      </c>
      <c r="Y174" s="78">
        <v>48</v>
      </c>
      <c r="Z174" s="75">
        <v>1204</v>
      </c>
      <c r="AA174" s="79">
        <v>3.43019943</v>
      </c>
      <c r="AB174" s="80">
        <v>0.283843</v>
      </c>
      <c r="AC174" s="80">
        <v>0.31215979256268694</v>
      </c>
      <c r="AD174" s="80">
        <v>0.028316792562686932</v>
      </c>
      <c r="AE174" s="79">
        <v>87.48459249685531</v>
      </c>
      <c r="AF174" s="79">
        <v>6.4845924968553135</v>
      </c>
      <c r="AG174" s="80">
        <v>0.25</v>
      </c>
      <c r="AH174" s="80">
        <v>0.29914529914529914</v>
      </c>
      <c r="AI174" s="80">
        <v>0.4537037037037037</v>
      </c>
      <c r="AJ174" s="80">
        <v>0.7528490028490029</v>
      </c>
      <c r="AK174" s="80">
        <v>0.27001417437301023</v>
      </c>
      <c r="AL174" s="80">
        <v>0.3176199216434624</v>
      </c>
      <c r="AM174" s="80">
        <v>0.47371787807671395</v>
      </c>
      <c r="AN174" s="80">
        <v>0.7913377997201764</v>
      </c>
      <c r="AO174" s="80">
        <v>0.02001417437301023</v>
      </c>
      <c r="AP174" s="80">
        <v>0.018474622498163285</v>
      </c>
      <c r="AQ174" s="69"/>
    </row>
    <row r="175" spans="1:43" s="8" customFormat="1" ht="12.75">
      <c r="A175" s="75" t="s">
        <v>489</v>
      </c>
      <c r="B175" s="75" t="s">
        <v>490</v>
      </c>
      <c r="C175" s="75" t="s">
        <v>565</v>
      </c>
      <c r="D175" s="76">
        <v>338</v>
      </c>
      <c r="E175" s="76">
        <v>320</v>
      </c>
      <c r="F175" s="76">
        <v>76</v>
      </c>
      <c r="G175" s="76">
        <v>48</v>
      </c>
      <c r="H175" s="76">
        <v>21</v>
      </c>
      <c r="I175" s="76">
        <v>6</v>
      </c>
      <c r="J175" s="76">
        <v>1</v>
      </c>
      <c r="K175" s="76">
        <v>15</v>
      </c>
      <c r="L175" s="76">
        <v>63</v>
      </c>
      <c r="M175" s="76">
        <v>1</v>
      </c>
      <c r="N175" s="76">
        <v>34</v>
      </c>
      <c r="O175" s="77">
        <v>0.127273</v>
      </c>
      <c r="P175" s="77">
        <v>0.1626984126984127</v>
      </c>
      <c r="Q175" s="77">
        <v>0.4365079365079365</v>
      </c>
      <c r="R175" s="77">
        <v>0.4007936507936508</v>
      </c>
      <c r="S175" s="77">
        <v>0.1782178217821782</v>
      </c>
      <c r="T175" s="78">
        <v>252</v>
      </c>
      <c r="U175" s="78">
        <v>1</v>
      </c>
      <c r="V175" s="78">
        <v>110</v>
      </c>
      <c r="W175" s="78">
        <v>101</v>
      </c>
      <c r="X175" s="78">
        <v>18</v>
      </c>
      <c r="Y175" s="78">
        <v>41</v>
      </c>
      <c r="Z175" s="75">
        <v>1184</v>
      </c>
      <c r="AA175" s="79">
        <v>3.502958579881657</v>
      </c>
      <c r="AB175" s="80">
        <v>0.291829</v>
      </c>
      <c r="AC175" s="80">
        <v>0.32036794678208447</v>
      </c>
      <c r="AD175" s="80">
        <v>0.028538946782084462</v>
      </c>
      <c r="AE175" s="79">
        <v>83.33456232299571</v>
      </c>
      <c r="AF175" s="79">
        <v>7.334562322995708</v>
      </c>
      <c r="AG175" s="80">
        <v>0.2375</v>
      </c>
      <c r="AH175" s="80">
        <v>0.27299703264094954</v>
      </c>
      <c r="AI175" s="80">
        <v>0.321875</v>
      </c>
      <c r="AJ175" s="80">
        <v>0.5948720326409496</v>
      </c>
      <c r="AK175" s="80">
        <v>0.2604205072593616</v>
      </c>
      <c r="AL175" s="80">
        <v>0.2947613125311445</v>
      </c>
      <c r="AM175" s="80">
        <v>0.34479550725936164</v>
      </c>
      <c r="AN175" s="80">
        <v>0.6395568197905062</v>
      </c>
      <c r="AO175" s="80">
        <v>0.022920507259361622</v>
      </c>
      <c r="AP175" s="80">
        <v>0.02176427989019497</v>
      </c>
      <c r="AQ175" s="69"/>
    </row>
    <row r="176" spans="1:43" s="8" customFormat="1" ht="12.75">
      <c r="A176" s="75" t="s">
        <v>408</v>
      </c>
      <c r="B176" s="75" t="s">
        <v>409</v>
      </c>
      <c r="C176" s="75" t="s">
        <v>516</v>
      </c>
      <c r="D176" s="76">
        <v>526</v>
      </c>
      <c r="E176" s="76">
        <v>471</v>
      </c>
      <c r="F176" s="76">
        <v>106</v>
      </c>
      <c r="G176" s="76">
        <v>62</v>
      </c>
      <c r="H176" s="76">
        <v>24</v>
      </c>
      <c r="I176" s="76">
        <v>6</v>
      </c>
      <c r="J176" s="76">
        <v>14</v>
      </c>
      <c r="K176" s="76">
        <v>50</v>
      </c>
      <c r="L176" s="76">
        <v>116</v>
      </c>
      <c r="M176" s="76">
        <v>3</v>
      </c>
      <c r="N176" s="76">
        <v>5</v>
      </c>
      <c r="O176" s="77">
        <v>0.015873015873015872</v>
      </c>
      <c r="P176" s="77">
        <v>0.16477272727272727</v>
      </c>
      <c r="Q176" s="77">
        <v>0.35795454545454547</v>
      </c>
      <c r="R176" s="77">
        <v>0.4772727272727273</v>
      </c>
      <c r="S176" s="77">
        <v>0.15476190476190477</v>
      </c>
      <c r="T176" s="78">
        <v>352</v>
      </c>
      <c r="U176" s="78">
        <v>0</v>
      </c>
      <c r="V176" s="78">
        <v>126</v>
      </c>
      <c r="W176" s="78">
        <v>168</v>
      </c>
      <c r="X176" s="78">
        <v>26</v>
      </c>
      <c r="Y176" s="78">
        <v>58</v>
      </c>
      <c r="Z176" s="75">
        <v>2023</v>
      </c>
      <c r="AA176" s="79">
        <v>3.846007604562738</v>
      </c>
      <c r="AB176" s="80">
        <v>0.26744186046511625</v>
      </c>
      <c r="AC176" s="80">
        <v>0.2961497865578485</v>
      </c>
      <c r="AD176" s="80">
        <v>0.02870792609273226</v>
      </c>
      <c r="AE176" s="79">
        <v>115.98315357844726</v>
      </c>
      <c r="AF176" s="79">
        <v>9.983153578447258</v>
      </c>
      <c r="AG176" s="80">
        <v>0.22505307855626328</v>
      </c>
      <c r="AH176" s="80">
        <v>0.29770992366412213</v>
      </c>
      <c r="AI176" s="80">
        <v>0.37154989384288745</v>
      </c>
      <c r="AJ176" s="80">
        <v>0.6692598175070096</v>
      </c>
      <c r="AK176" s="80">
        <v>0.24624873371220224</v>
      </c>
      <c r="AL176" s="80">
        <v>0.3167617434703192</v>
      </c>
      <c r="AM176" s="80">
        <v>0.3927455489988264</v>
      </c>
      <c r="AN176" s="80">
        <v>0.7095072924691457</v>
      </c>
      <c r="AO176" s="80">
        <v>0.021195655155938964</v>
      </c>
      <c r="AP176" s="80">
        <v>0.01905181980619708</v>
      </c>
      <c r="AQ176" s="69"/>
    </row>
    <row r="177" spans="1:43" s="8" customFormat="1" ht="12.75">
      <c r="A177" s="75" t="s">
        <v>193</v>
      </c>
      <c r="B177" s="75" t="s">
        <v>194</v>
      </c>
      <c r="C177" s="75" t="s">
        <v>562</v>
      </c>
      <c r="D177" s="76">
        <v>513</v>
      </c>
      <c r="E177" s="76">
        <v>475</v>
      </c>
      <c r="F177" s="76">
        <v>125</v>
      </c>
      <c r="G177" s="76">
        <v>67</v>
      </c>
      <c r="H177" s="76">
        <v>28</v>
      </c>
      <c r="I177" s="76">
        <v>1</v>
      </c>
      <c r="J177" s="76">
        <v>29</v>
      </c>
      <c r="K177" s="76">
        <v>33</v>
      </c>
      <c r="L177" s="76">
        <v>116</v>
      </c>
      <c r="M177" s="76">
        <v>3</v>
      </c>
      <c r="N177" s="76">
        <v>9</v>
      </c>
      <c r="O177" s="77">
        <v>0.06</v>
      </c>
      <c r="P177" s="77">
        <v>0.1574585635359116</v>
      </c>
      <c r="Q177" s="77">
        <v>0.4143646408839779</v>
      </c>
      <c r="R177" s="77">
        <v>0.4281767955801105</v>
      </c>
      <c r="S177" s="77">
        <v>0.1032258064516129</v>
      </c>
      <c r="T177" s="78">
        <v>362</v>
      </c>
      <c r="U177" s="78">
        <v>2</v>
      </c>
      <c r="V177" s="78">
        <v>150</v>
      </c>
      <c r="W177" s="78">
        <v>155</v>
      </c>
      <c r="X177" s="78">
        <v>16</v>
      </c>
      <c r="Y177" s="78">
        <v>57</v>
      </c>
      <c r="Z177" s="75">
        <v>1997</v>
      </c>
      <c r="AA177" s="79">
        <v>3.892787524</v>
      </c>
      <c r="AB177" s="80">
        <v>0.288288</v>
      </c>
      <c r="AC177" s="80">
        <v>0.31731944010955926</v>
      </c>
      <c r="AD177" s="80">
        <v>0.02903144010955927</v>
      </c>
      <c r="AE177" s="79">
        <v>134.66737355648323</v>
      </c>
      <c r="AF177" s="79">
        <v>9.667373556483227</v>
      </c>
      <c r="AG177" s="80">
        <v>0.2631578947368421</v>
      </c>
      <c r="AH177" s="80">
        <v>0.31189083820662766</v>
      </c>
      <c r="AI177" s="80">
        <v>0.511578947368421</v>
      </c>
      <c r="AJ177" s="80">
        <v>0.8234697855750487</v>
      </c>
      <c r="AK177" s="80">
        <v>0.28351026011891206</v>
      </c>
      <c r="AL177" s="80">
        <v>0.33073562096780357</v>
      </c>
      <c r="AM177" s="80">
        <v>0.531931312750491</v>
      </c>
      <c r="AN177" s="80">
        <v>0.8626669337182946</v>
      </c>
      <c r="AO177" s="80">
        <v>0.02035236538206997</v>
      </c>
      <c r="AP177" s="80">
        <v>0.018844782761175904</v>
      </c>
      <c r="AQ177" s="69"/>
    </row>
    <row r="178" spans="1:43" s="8" customFormat="1" ht="12.75">
      <c r="A178" s="75" t="s">
        <v>164</v>
      </c>
      <c r="B178" s="75" t="s">
        <v>476</v>
      </c>
      <c r="C178" s="75" t="s">
        <v>510</v>
      </c>
      <c r="D178" s="76">
        <v>644</v>
      </c>
      <c r="E178" s="76">
        <v>557</v>
      </c>
      <c r="F178" s="76">
        <v>141</v>
      </c>
      <c r="G178" s="76">
        <v>77</v>
      </c>
      <c r="H178" s="76">
        <v>30</v>
      </c>
      <c r="I178" s="76">
        <v>1</v>
      </c>
      <c r="J178" s="76">
        <v>33</v>
      </c>
      <c r="K178" s="76">
        <v>75</v>
      </c>
      <c r="L178" s="76">
        <v>172</v>
      </c>
      <c r="M178" s="76">
        <v>5</v>
      </c>
      <c r="N178" s="76">
        <v>1</v>
      </c>
      <c r="O178" s="77">
        <v>0.0191083</v>
      </c>
      <c r="P178" s="77">
        <v>0.2076923076923077</v>
      </c>
      <c r="Q178" s="77">
        <v>0.4025641025641026</v>
      </c>
      <c r="R178" s="77">
        <v>0.38974358974358975</v>
      </c>
      <c r="S178" s="77">
        <v>0.02631578947368421</v>
      </c>
      <c r="T178" s="78">
        <v>390</v>
      </c>
      <c r="U178" s="78">
        <v>7</v>
      </c>
      <c r="V178" s="78">
        <v>157</v>
      </c>
      <c r="W178" s="78">
        <v>152</v>
      </c>
      <c r="X178" s="78">
        <v>4</v>
      </c>
      <c r="Y178" s="78">
        <v>81</v>
      </c>
      <c r="Z178" s="75">
        <v>2666</v>
      </c>
      <c r="AA178" s="79">
        <v>4.139751553</v>
      </c>
      <c r="AB178" s="80">
        <v>0.302521</v>
      </c>
      <c r="AC178" s="80">
        <v>0.33161074375152644</v>
      </c>
      <c r="AD178" s="80">
        <v>0.029089743751526453</v>
      </c>
      <c r="AE178" s="79">
        <v>151.38503551929495</v>
      </c>
      <c r="AF178" s="79">
        <v>10.385035519294945</v>
      </c>
      <c r="AG178" s="80">
        <v>0.25314183123877915</v>
      </c>
      <c r="AH178" s="80">
        <v>0.34627329192546585</v>
      </c>
      <c r="AI178" s="80">
        <v>0.49012567324955114</v>
      </c>
      <c r="AJ178" s="80">
        <v>0.836398965175017</v>
      </c>
      <c r="AK178" s="80">
        <v>0.2717864192446947</v>
      </c>
      <c r="AL178" s="80">
        <v>0.3623991234771661</v>
      </c>
      <c r="AM178" s="80">
        <v>0.5087702612554668</v>
      </c>
      <c r="AN178" s="80">
        <v>0.8711693847326328</v>
      </c>
      <c r="AO178" s="80">
        <v>0.018644588005915563</v>
      </c>
      <c r="AP178" s="80">
        <v>0.01612583155170022</v>
      </c>
      <c r="AQ178" s="69"/>
    </row>
    <row r="179" spans="1:42" ht="12.75">
      <c r="A179" s="75" t="s">
        <v>18</v>
      </c>
      <c r="B179" s="75" t="s">
        <v>19</v>
      </c>
      <c r="C179" s="75" t="s">
        <v>564</v>
      </c>
      <c r="D179" s="76">
        <v>365</v>
      </c>
      <c r="E179" s="76">
        <v>323</v>
      </c>
      <c r="F179" s="76">
        <v>84</v>
      </c>
      <c r="G179" s="76">
        <v>57</v>
      </c>
      <c r="H179" s="76">
        <v>21</v>
      </c>
      <c r="I179" s="76">
        <v>4</v>
      </c>
      <c r="J179" s="76">
        <v>2</v>
      </c>
      <c r="K179" s="76">
        <v>28</v>
      </c>
      <c r="L179" s="76">
        <v>45</v>
      </c>
      <c r="M179" s="76">
        <v>3</v>
      </c>
      <c r="N179" s="76">
        <v>15</v>
      </c>
      <c r="O179" s="77">
        <v>0.0680272</v>
      </c>
      <c r="P179" s="77">
        <v>0.1346153846153846</v>
      </c>
      <c r="Q179" s="77">
        <v>0.5653846153846154</v>
      </c>
      <c r="R179" s="77">
        <v>0.3</v>
      </c>
      <c r="S179" s="77">
        <v>0.11538461538461539</v>
      </c>
      <c r="T179" s="78">
        <v>260</v>
      </c>
      <c r="U179" s="78">
        <v>3</v>
      </c>
      <c r="V179" s="78">
        <v>147</v>
      </c>
      <c r="W179" s="78">
        <v>78</v>
      </c>
      <c r="X179" s="78">
        <v>9</v>
      </c>
      <c r="Y179" s="78">
        <v>35</v>
      </c>
      <c r="Z179" s="75">
        <v>1370</v>
      </c>
      <c r="AA179" s="79">
        <v>3.753424658</v>
      </c>
      <c r="AB179" s="80">
        <v>0.293907</v>
      </c>
      <c r="AC179" s="80">
        <v>0.3230014486993988</v>
      </c>
      <c r="AD179" s="80">
        <v>0.02909444869939881</v>
      </c>
      <c r="AE179" s="79">
        <v>92.11740418713227</v>
      </c>
      <c r="AF179" s="79">
        <v>8.117404187132266</v>
      </c>
      <c r="AG179" s="80">
        <v>0.26006191950464397</v>
      </c>
      <c r="AH179" s="80">
        <v>0.32212885154061627</v>
      </c>
      <c r="AI179" s="80">
        <v>0.35294117647058826</v>
      </c>
      <c r="AJ179" s="80">
        <v>0.6750700280112045</v>
      </c>
      <c r="AK179" s="80">
        <v>0.28519320181774693</v>
      </c>
      <c r="AL179" s="80">
        <v>0.3448666783953285</v>
      </c>
      <c r="AM179" s="80">
        <v>0.3780724587836912</v>
      </c>
      <c r="AN179" s="80">
        <v>0.7229391371790197</v>
      </c>
      <c r="AO179" s="80">
        <v>0.025131282313102965</v>
      </c>
      <c r="AP179" s="80">
        <v>0.022737826854712206</v>
      </c>
    </row>
    <row r="180" spans="1:43" s="8" customFormat="1" ht="12.75">
      <c r="A180" s="75" t="s">
        <v>515</v>
      </c>
      <c r="B180" s="75" t="s">
        <v>402</v>
      </c>
      <c r="C180" s="75" t="s">
        <v>516</v>
      </c>
      <c r="D180" s="76">
        <v>309</v>
      </c>
      <c r="E180" s="76">
        <v>286</v>
      </c>
      <c r="F180" s="76">
        <v>73</v>
      </c>
      <c r="G180" s="76">
        <v>46</v>
      </c>
      <c r="H180" s="76">
        <v>17</v>
      </c>
      <c r="I180" s="76">
        <v>3</v>
      </c>
      <c r="J180" s="76">
        <v>7</v>
      </c>
      <c r="K180" s="76">
        <v>13</v>
      </c>
      <c r="L180" s="76">
        <v>44</v>
      </c>
      <c r="M180" s="76">
        <v>4</v>
      </c>
      <c r="N180" s="76">
        <v>14</v>
      </c>
      <c r="O180" s="77">
        <v>0.09900990099009901</v>
      </c>
      <c r="P180" s="77">
        <v>0.15702479338842976</v>
      </c>
      <c r="Q180" s="77">
        <v>0.41735537190082644</v>
      </c>
      <c r="R180" s="77">
        <v>0.4256198347107438</v>
      </c>
      <c r="S180" s="77">
        <v>0.11650485436893204</v>
      </c>
      <c r="T180" s="78">
        <v>242</v>
      </c>
      <c r="U180" s="78">
        <v>2</v>
      </c>
      <c r="V180" s="78">
        <v>101</v>
      </c>
      <c r="W180" s="78">
        <v>103</v>
      </c>
      <c r="X180" s="78">
        <v>12</v>
      </c>
      <c r="Y180" s="78">
        <v>38</v>
      </c>
      <c r="Z180" s="75">
        <v>1052</v>
      </c>
      <c r="AA180" s="79">
        <v>3.4045307443365695</v>
      </c>
      <c r="AB180" s="80">
        <v>0.27615062761506276</v>
      </c>
      <c r="AC180" s="80">
        <v>0.30537516765154316</v>
      </c>
      <c r="AD180" s="80">
        <v>0.029224540036480395</v>
      </c>
      <c r="AE180" s="79">
        <v>79.94773433569665</v>
      </c>
      <c r="AF180" s="79">
        <v>6.947734335696651</v>
      </c>
      <c r="AG180" s="80">
        <v>0.25524475524475526</v>
      </c>
      <c r="AH180" s="80">
        <v>0.28852459016393445</v>
      </c>
      <c r="AI180" s="80">
        <v>0.3986013986013986</v>
      </c>
      <c r="AJ180" s="80">
        <v>0.687125988765333</v>
      </c>
      <c r="AK180" s="80">
        <v>0.27953753264229597</v>
      </c>
      <c r="AL180" s="80">
        <v>0.3113040470022841</v>
      </c>
      <c r="AM180" s="80">
        <v>0.4228941759989393</v>
      </c>
      <c r="AN180" s="80">
        <v>0.7341982230012234</v>
      </c>
      <c r="AO180" s="80">
        <v>0.02429277739754071</v>
      </c>
      <c r="AP180" s="80">
        <v>0.022779456838349643</v>
      </c>
      <c r="AQ180" s="69"/>
    </row>
    <row r="181" spans="1:43" s="8" customFormat="1" ht="12.75">
      <c r="A181" s="75" t="s">
        <v>171</v>
      </c>
      <c r="B181" s="75" t="s">
        <v>172</v>
      </c>
      <c r="C181" s="75" t="s">
        <v>510</v>
      </c>
      <c r="D181" s="76">
        <v>523</v>
      </c>
      <c r="E181" s="76">
        <v>469</v>
      </c>
      <c r="F181" s="76">
        <v>130</v>
      </c>
      <c r="G181" s="76">
        <v>111</v>
      </c>
      <c r="H181" s="76">
        <v>14</v>
      </c>
      <c r="I181" s="76">
        <v>0</v>
      </c>
      <c r="J181" s="76">
        <v>5</v>
      </c>
      <c r="K181" s="76">
        <v>42</v>
      </c>
      <c r="L181" s="76">
        <v>44</v>
      </c>
      <c r="M181" s="76">
        <v>8</v>
      </c>
      <c r="N181" s="76">
        <v>3</v>
      </c>
      <c r="O181" s="77">
        <v>0.0546448</v>
      </c>
      <c r="P181" s="77">
        <v>0.2569444444444444</v>
      </c>
      <c r="Q181" s="77">
        <v>0.4236111111111111</v>
      </c>
      <c r="R181" s="77">
        <v>0.3194444444444444</v>
      </c>
      <c r="S181" s="77">
        <v>0.050724637681159424</v>
      </c>
      <c r="T181" s="78">
        <v>432</v>
      </c>
      <c r="U181" s="78">
        <v>3</v>
      </c>
      <c r="V181" s="78">
        <v>183</v>
      </c>
      <c r="W181" s="78">
        <v>138</v>
      </c>
      <c r="X181" s="78">
        <v>7</v>
      </c>
      <c r="Y181" s="78">
        <v>111</v>
      </c>
      <c r="Z181" s="75">
        <v>1945</v>
      </c>
      <c r="AA181" s="79">
        <v>3.718929254</v>
      </c>
      <c r="AB181" s="80">
        <v>0.292056</v>
      </c>
      <c r="AC181" s="80">
        <v>0.32153552120271267</v>
      </c>
      <c r="AD181" s="80">
        <v>0.02947952120271269</v>
      </c>
      <c r="AE181" s="79">
        <v>142.61720307476102</v>
      </c>
      <c r="AF181" s="79">
        <v>12.617203074761022</v>
      </c>
      <c r="AG181" s="80">
        <v>0.2771855010660981</v>
      </c>
      <c r="AH181" s="80">
        <v>0.33524904214559387</v>
      </c>
      <c r="AI181" s="80">
        <v>0.34541577825159914</v>
      </c>
      <c r="AJ181" s="80">
        <v>0.680664820397193</v>
      </c>
      <c r="AK181" s="80">
        <v>0.30408785303787</v>
      </c>
      <c r="AL181" s="80">
        <v>0.3594199292619943</v>
      </c>
      <c r="AM181" s="80">
        <v>0.37231813022337107</v>
      </c>
      <c r="AN181" s="80">
        <v>0.7317380594853653</v>
      </c>
      <c r="AO181" s="80">
        <v>0.02690235197177193</v>
      </c>
      <c r="AP181" s="80">
        <v>0.02417088711640042</v>
      </c>
      <c r="AQ181" s="69"/>
    </row>
    <row r="182" spans="1:42" ht="12.75">
      <c r="A182" s="75" t="s">
        <v>411</v>
      </c>
      <c r="B182" s="75" t="s">
        <v>412</v>
      </c>
      <c r="C182" s="75" t="s">
        <v>516</v>
      </c>
      <c r="D182" s="76">
        <v>338</v>
      </c>
      <c r="E182" s="76">
        <v>302</v>
      </c>
      <c r="F182" s="76">
        <v>73</v>
      </c>
      <c r="G182" s="76">
        <v>58</v>
      </c>
      <c r="H182" s="76">
        <v>10</v>
      </c>
      <c r="I182" s="76">
        <v>3</v>
      </c>
      <c r="J182" s="76">
        <v>2</v>
      </c>
      <c r="K182" s="76">
        <v>28</v>
      </c>
      <c r="L182" s="76">
        <v>70</v>
      </c>
      <c r="M182" s="76">
        <v>1</v>
      </c>
      <c r="N182" s="76">
        <v>22</v>
      </c>
      <c r="O182" s="77">
        <v>0.1368421052631579</v>
      </c>
      <c r="P182" s="77">
        <v>0.2570093457943925</v>
      </c>
      <c r="Q182" s="77">
        <v>0.4439252336448598</v>
      </c>
      <c r="R182" s="77">
        <v>0.29906542056074764</v>
      </c>
      <c r="S182" s="77">
        <v>0.078125</v>
      </c>
      <c r="T182" s="78">
        <v>214</v>
      </c>
      <c r="U182" s="78">
        <v>2</v>
      </c>
      <c r="V182" s="78">
        <v>95</v>
      </c>
      <c r="W182" s="78">
        <v>64</v>
      </c>
      <c r="X182" s="78">
        <v>5</v>
      </c>
      <c r="Y182" s="78">
        <v>55</v>
      </c>
      <c r="Z182" s="75">
        <v>1322</v>
      </c>
      <c r="AA182" s="79">
        <v>3.911242603550296</v>
      </c>
      <c r="AB182" s="80">
        <v>0.30735930735930733</v>
      </c>
      <c r="AC182" s="80">
        <v>0.33710772632280933</v>
      </c>
      <c r="AD182" s="80">
        <v>0.029748418963502</v>
      </c>
      <c r="AE182" s="79">
        <v>79.8517649929187</v>
      </c>
      <c r="AF182" s="79">
        <v>6.851764992918703</v>
      </c>
      <c r="AG182" s="80">
        <v>0.24172185430463577</v>
      </c>
      <c r="AH182" s="80">
        <v>0.30930930930930933</v>
      </c>
      <c r="AI182" s="80">
        <v>0.304635761589404</v>
      </c>
      <c r="AJ182" s="80">
        <v>0.6139450708987133</v>
      </c>
      <c r="AK182" s="80">
        <v>0.2644098178573467</v>
      </c>
      <c r="AL182" s="80">
        <v>0.32988518015891505</v>
      </c>
      <c r="AM182" s="80">
        <v>0.3273237251421149</v>
      </c>
      <c r="AN182" s="80">
        <v>0.6572089053010299</v>
      </c>
      <c r="AO182" s="80">
        <v>0.02268796355271091</v>
      </c>
      <c r="AP182" s="80">
        <v>0.020575870849605715</v>
      </c>
    </row>
    <row r="183" spans="1:42" ht="12.75">
      <c r="A183" s="75" t="s">
        <v>411</v>
      </c>
      <c r="B183" s="75" t="s">
        <v>412</v>
      </c>
      <c r="C183" s="75" t="s">
        <v>516</v>
      </c>
      <c r="D183" s="76">
        <v>338</v>
      </c>
      <c r="E183" s="76">
        <v>302</v>
      </c>
      <c r="F183" s="76">
        <v>73</v>
      </c>
      <c r="G183" s="76">
        <v>58</v>
      </c>
      <c r="H183" s="76">
        <v>10</v>
      </c>
      <c r="I183" s="76">
        <v>3</v>
      </c>
      <c r="J183" s="76">
        <v>2</v>
      </c>
      <c r="K183" s="76">
        <v>28</v>
      </c>
      <c r="L183" s="76">
        <v>70</v>
      </c>
      <c r="M183" s="76">
        <v>1</v>
      </c>
      <c r="N183" s="76">
        <v>22</v>
      </c>
      <c r="O183" s="77">
        <v>0.1368421052631579</v>
      </c>
      <c r="P183" s="77">
        <v>0.2570093457943925</v>
      </c>
      <c r="Q183" s="77">
        <v>0.4439252336448598</v>
      </c>
      <c r="R183" s="77">
        <v>0.29906542056074764</v>
      </c>
      <c r="S183" s="77">
        <v>0.078125</v>
      </c>
      <c r="T183" s="78">
        <v>214</v>
      </c>
      <c r="U183" s="78">
        <v>2</v>
      </c>
      <c r="V183" s="78">
        <v>95</v>
      </c>
      <c r="W183" s="78">
        <v>64</v>
      </c>
      <c r="X183" s="78">
        <v>5</v>
      </c>
      <c r="Y183" s="78">
        <v>55</v>
      </c>
      <c r="Z183" s="75">
        <v>1322</v>
      </c>
      <c r="AA183" s="79">
        <v>3.911242603550296</v>
      </c>
      <c r="AB183" s="80">
        <v>0.30735930735930733</v>
      </c>
      <c r="AC183" s="80">
        <v>0.33710772632280933</v>
      </c>
      <c r="AD183" s="80">
        <v>0.029748418963502</v>
      </c>
      <c r="AE183" s="79">
        <v>79.8517649929187</v>
      </c>
      <c r="AF183" s="79">
        <v>6.851764992918703</v>
      </c>
      <c r="AG183" s="80">
        <v>0.24172185430463577</v>
      </c>
      <c r="AH183" s="80">
        <v>0.30930930930930933</v>
      </c>
      <c r="AI183" s="80">
        <v>0.304635761589404</v>
      </c>
      <c r="AJ183" s="80">
        <v>0.6139450708987133</v>
      </c>
      <c r="AK183" s="80">
        <v>0.2644098178573467</v>
      </c>
      <c r="AL183" s="80">
        <v>0.32988518015891505</v>
      </c>
      <c r="AM183" s="80">
        <v>0.3273237251421149</v>
      </c>
      <c r="AN183" s="80">
        <v>0.6572089053010299</v>
      </c>
      <c r="AO183" s="80">
        <v>0.02268796355271091</v>
      </c>
      <c r="AP183" s="80">
        <v>0.020575870849605715</v>
      </c>
    </row>
    <row r="184" spans="1:43" s="8" customFormat="1" ht="12.75">
      <c r="A184" s="75" t="s">
        <v>461</v>
      </c>
      <c r="B184" s="75" t="s">
        <v>462</v>
      </c>
      <c r="C184" s="75" t="s">
        <v>539</v>
      </c>
      <c r="D184" s="76">
        <v>585</v>
      </c>
      <c r="E184" s="76">
        <v>517</v>
      </c>
      <c r="F184" s="76">
        <v>130</v>
      </c>
      <c r="G184" s="76">
        <v>90</v>
      </c>
      <c r="H184" s="76">
        <v>28</v>
      </c>
      <c r="I184" s="76">
        <v>0</v>
      </c>
      <c r="J184" s="76">
        <v>12</v>
      </c>
      <c r="K184" s="76">
        <v>56</v>
      </c>
      <c r="L184" s="76">
        <v>84</v>
      </c>
      <c r="M184" s="76">
        <v>9</v>
      </c>
      <c r="N184" s="76">
        <v>1</v>
      </c>
      <c r="O184" s="77">
        <v>0.0529101</v>
      </c>
      <c r="P184" s="77">
        <v>0.20588235294117646</v>
      </c>
      <c r="Q184" s="77">
        <v>0.4276018099547511</v>
      </c>
      <c r="R184" s="77">
        <v>0.3665158371040724</v>
      </c>
      <c r="S184" s="77">
        <v>0.11728395061728394</v>
      </c>
      <c r="T184" s="78">
        <v>442</v>
      </c>
      <c r="U184" s="78">
        <v>1</v>
      </c>
      <c r="V184" s="78">
        <v>189</v>
      </c>
      <c r="W184" s="78">
        <v>162</v>
      </c>
      <c r="X184" s="78">
        <v>19</v>
      </c>
      <c r="Y184" s="78">
        <v>91</v>
      </c>
      <c r="Z184" s="75">
        <v>2229</v>
      </c>
      <c r="AA184" s="79">
        <v>3.81025641025641</v>
      </c>
      <c r="AB184" s="80">
        <v>0.274419</v>
      </c>
      <c r="AC184" s="80">
        <v>0.30417714221477543</v>
      </c>
      <c r="AD184" s="80">
        <v>0.029758142214775407</v>
      </c>
      <c r="AE184" s="79">
        <v>142.79617115235342</v>
      </c>
      <c r="AF184" s="79">
        <v>12.796171152353423</v>
      </c>
      <c r="AG184" s="80">
        <v>0.2514506769825919</v>
      </c>
      <c r="AH184" s="80">
        <v>0.32075471698113206</v>
      </c>
      <c r="AI184" s="80">
        <v>0.38104448742746616</v>
      </c>
      <c r="AJ184" s="80">
        <v>0.7017992044085982</v>
      </c>
      <c r="AK184" s="80">
        <v>0.27620149159062557</v>
      </c>
      <c r="AL184" s="80">
        <v>0.3427035525769355</v>
      </c>
      <c r="AM184" s="80">
        <v>0.40579530203549985</v>
      </c>
      <c r="AN184" s="80">
        <v>0.7484988546124354</v>
      </c>
      <c r="AO184" s="80">
        <v>0.02475081460803369</v>
      </c>
      <c r="AP184" s="80">
        <v>0.021948835595803462</v>
      </c>
      <c r="AQ184" s="69"/>
    </row>
    <row r="185" spans="1:43" s="8" customFormat="1" ht="12.75">
      <c r="A185" s="75" t="s">
        <v>381</v>
      </c>
      <c r="B185" s="75" t="s">
        <v>382</v>
      </c>
      <c r="C185" s="75" t="s">
        <v>543</v>
      </c>
      <c r="D185" s="76">
        <v>340</v>
      </c>
      <c r="E185" s="76">
        <v>312</v>
      </c>
      <c r="F185" s="76">
        <v>80</v>
      </c>
      <c r="G185" s="76">
        <v>60</v>
      </c>
      <c r="H185" s="76">
        <v>12</v>
      </c>
      <c r="I185" s="76">
        <v>6</v>
      </c>
      <c r="J185" s="76">
        <v>2</v>
      </c>
      <c r="K185" s="76">
        <v>23</v>
      </c>
      <c r="L185" s="76">
        <v>61</v>
      </c>
      <c r="M185" s="76">
        <v>2</v>
      </c>
      <c r="N185" s="76">
        <v>22</v>
      </c>
      <c r="O185" s="77">
        <v>0.0661157</v>
      </c>
      <c r="P185" s="77">
        <v>0.23404255319148937</v>
      </c>
      <c r="Q185" s="77">
        <v>0.5148936170212766</v>
      </c>
      <c r="R185" s="77">
        <v>0.251063829787234</v>
      </c>
      <c r="S185" s="77">
        <v>0.06779661016949153</v>
      </c>
      <c r="T185" s="78">
        <v>235</v>
      </c>
      <c r="U185" s="78">
        <v>1</v>
      </c>
      <c r="V185" s="78">
        <v>121</v>
      </c>
      <c r="W185" s="78">
        <v>59</v>
      </c>
      <c r="X185" s="78">
        <v>4</v>
      </c>
      <c r="Y185" s="78">
        <v>55</v>
      </c>
      <c r="Z185" s="75">
        <v>1291</v>
      </c>
      <c r="AA185" s="79">
        <v>3.797058824</v>
      </c>
      <c r="AB185" s="80">
        <v>0.310757</v>
      </c>
      <c r="AC185" s="80">
        <v>0.3407088370057806</v>
      </c>
      <c r="AD185" s="80">
        <v>0.02995183700578058</v>
      </c>
      <c r="AE185" s="79">
        <v>87.51791808845093</v>
      </c>
      <c r="AF185" s="79">
        <v>7.5179180884509265</v>
      </c>
      <c r="AG185" s="80">
        <v>0.2564102564102564</v>
      </c>
      <c r="AH185" s="80">
        <v>0.3076923076923077</v>
      </c>
      <c r="AI185" s="80">
        <v>0.32371794871794873</v>
      </c>
      <c r="AJ185" s="80">
        <v>0.6314102564102564</v>
      </c>
      <c r="AK185" s="80">
        <v>0.280506147719394</v>
      </c>
      <c r="AL185" s="80">
        <v>0.3299346689007424</v>
      </c>
      <c r="AM185" s="80">
        <v>0.3478138400270863</v>
      </c>
      <c r="AN185" s="80">
        <v>0.6777485089278288</v>
      </c>
      <c r="AO185" s="80">
        <v>0.024095891309137585</v>
      </c>
      <c r="AP185" s="80">
        <v>0.022242361208434702</v>
      </c>
      <c r="AQ185" s="69"/>
    </row>
    <row r="186" spans="1:43" s="8" customFormat="1" ht="12.75">
      <c r="A186" s="75" t="s">
        <v>253</v>
      </c>
      <c r="B186" s="75" t="s">
        <v>254</v>
      </c>
      <c r="C186" s="75" t="s">
        <v>544</v>
      </c>
      <c r="D186" s="76">
        <v>649</v>
      </c>
      <c r="E186" s="76">
        <v>580</v>
      </c>
      <c r="F186" s="76">
        <v>152</v>
      </c>
      <c r="G186" s="76">
        <v>103</v>
      </c>
      <c r="H186" s="76">
        <v>24</v>
      </c>
      <c r="I186" s="76">
        <v>2</v>
      </c>
      <c r="J186" s="76">
        <v>23</v>
      </c>
      <c r="K186" s="76">
        <v>62</v>
      </c>
      <c r="L186" s="76">
        <v>125</v>
      </c>
      <c r="M186" s="76">
        <v>3</v>
      </c>
      <c r="N186" s="76">
        <v>5</v>
      </c>
      <c r="O186" s="77">
        <v>0.0531401</v>
      </c>
      <c r="P186" s="77">
        <v>0.2097130242825607</v>
      </c>
      <c r="Q186" s="77">
        <v>0.45695364238410596</v>
      </c>
      <c r="R186" s="77">
        <v>0.3333333333333333</v>
      </c>
      <c r="S186" s="77">
        <v>0.1390728476821192</v>
      </c>
      <c r="T186" s="78">
        <v>453</v>
      </c>
      <c r="U186" s="78">
        <v>4</v>
      </c>
      <c r="V186" s="78">
        <v>207</v>
      </c>
      <c r="W186" s="78">
        <v>151</v>
      </c>
      <c r="X186" s="78">
        <v>21</v>
      </c>
      <c r="Y186" s="78">
        <v>95</v>
      </c>
      <c r="Z186" s="75">
        <v>2528</v>
      </c>
      <c r="AA186" s="79">
        <v>3.8952234206471497</v>
      </c>
      <c r="AB186" s="80">
        <v>0.296552</v>
      </c>
      <c r="AC186" s="80">
        <v>0.326547561441382</v>
      </c>
      <c r="AD186" s="80">
        <v>0.02999556144138199</v>
      </c>
      <c r="AE186" s="79">
        <v>165.04818922700116</v>
      </c>
      <c r="AF186" s="79">
        <v>13.04818922700116</v>
      </c>
      <c r="AG186" s="80">
        <v>0.2620689655172414</v>
      </c>
      <c r="AH186" s="80">
        <v>0.3359013867488444</v>
      </c>
      <c r="AI186" s="80">
        <v>0.42758620689655175</v>
      </c>
      <c r="AJ186" s="80">
        <v>0.7634875936453962</v>
      </c>
      <c r="AK186" s="80">
        <v>0.2845658434948296</v>
      </c>
      <c r="AL186" s="80">
        <v>0.3560064548952252</v>
      </c>
      <c r="AM186" s="80">
        <v>0.45008308487413995</v>
      </c>
      <c r="AN186" s="80">
        <v>0.8060895397693651</v>
      </c>
      <c r="AO186" s="80">
        <v>0.022496877977588203</v>
      </c>
      <c r="AP186" s="80">
        <v>0.0201050681463808</v>
      </c>
      <c r="AQ186" s="69"/>
    </row>
    <row r="187" spans="1:43" s="8" customFormat="1" ht="12.75">
      <c r="A187" s="75" t="s">
        <v>417</v>
      </c>
      <c r="B187" s="75" t="s">
        <v>460</v>
      </c>
      <c r="C187" s="75" t="s">
        <v>279</v>
      </c>
      <c r="D187" s="76">
        <v>532</v>
      </c>
      <c r="E187" s="81">
        <v>478</v>
      </c>
      <c r="F187" s="76">
        <v>125</v>
      </c>
      <c r="G187" s="76">
        <v>90</v>
      </c>
      <c r="H187" s="76">
        <v>24</v>
      </c>
      <c r="I187" s="76">
        <v>4</v>
      </c>
      <c r="J187" s="76">
        <v>7</v>
      </c>
      <c r="K187" s="76">
        <v>44</v>
      </c>
      <c r="L187" s="76">
        <v>62</v>
      </c>
      <c r="M187" s="76">
        <v>5</v>
      </c>
      <c r="N187" s="76">
        <v>32</v>
      </c>
      <c r="O187" s="77">
        <v>0.0833333</v>
      </c>
      <c r="P187" s="77">
        <v>0.24029126213592233</v>
      </c>
      <c r="Q187" s="77">
        <v>0.34951456310679613</v>
      </c>
      <c r="R187" s="77">
        <v>0.41019417475728154</v>
      </c>
      <c r="S187" s="77">
        <v>0.07692307692307693</v>
      </c>
      <c r="T187" s="78">
        <v>412</v>
      </c>
      <c r="U187" s="78">
        <v>1</v>
      </c>
      <c r="V187" s="78">
        <v>144</v>
      </c>
      <c r="W187" s="78">
        <v>169</v>
      </c>
      <c r="X187" s="78">
        <v>13</v>
      </c>
      <c r="Y187" s="78">
        <v>99</v>
      </c>
      <c r="Z187" s="75">
        <v>1937</v>
      </c>
      <c r="AA187" s="79">
        <v>3.640977444</v>
      </c>
      <c r="AB187" s="80">
        <v>0.285024</v>
      </c>
      <c r="AC187" s="80">
        <v>0.3150713223875733</v>
      </c>
      <c r="AD187" s="80">
        <v>0.030047322387573294</v>
      </c>
      <c r="AE187" s="79">
        <v>137.43952746845534</v>
      </c>
      <c r="AF187" s="79">
        <v>12.439527468455339</v>
      </c>
      <c r="AG187" s="80">
        <v>0.2615062761506276</v>
      </c>
      <c r="AH187" s="80">
        <v>0.32196969696969696</v>
      </c>
      <c r="AI187" s="80">
        <v>0.3619246861924686</v>
      </c>
      <c r="AJ187" s="80">
        <v>0.6838943831621656</v>
      </c>
      <c r="AK187" s="80">
        <v>0.2875303921934212</v>
      </c>
      <c r="AL187" s="80">
        <v>0.34552940808419574</v>
      </c>
      <c r="AM187" s="80">
        <v>0.3879488022352622</v>
      </c>
      <c r="AN187" s="80">
        <v>0.7334782103194579</v>
      </c>
      <c r="AO187" s="80">
        <v>0.026024116042793588</v>
      </c>
      <c r="AP187" s="80">
        <v>0.023559711114498783</v>
      </c>
      <c r="AQ187" s="69"/>
    </row>
    <row r="188" spans="1:42" ht="12.75">
      <c r="A188" s="75" t="s">
        <v>160</v>
      </c>
      <c r="B188" s="75" t="s">
        <v>161</v>
      </c>
      <c r="C188" s="75" t="s">
        <v>505</v>
      </c>
      <c r="D188" s="76">
        <v>411</v>
      </c>
      <c r="E188" s="81">
        <v>370</v>
      </c>
      <c r="F188" s="76">
        <v>91</v>
      </c>
      <c r="G188" s="76">
        <v>61</v>
      </c>
      <c r="H188" s="76">
        <v>14</v>
      </c>
      <c r="I188" s="76">
        <v>7</v>
      </c>
      <c r="J188" s="76">
        <v>9</v>
      </c>
      <c r="K188" s="76">
        <v>31</v>
      </c>
      <c r="L188" s="76">
        <v>92</v>
      </c>
      <c r="M188" s="76">
        <v>4</v>
      </c>
      <c r="N188" s="76">
        <v>26</v>
      </c>
      <c r="O188" s="77">
        <v>0.0869565</v>
      </c>
      <c r="P188" s="77">
        <v>0.2111111111111111</v>
      </c>
      <c r="Q188" s="77">
        <v>0.42592592592592593</v>
      </c>
      <c r="R188" s="77">
        <v>0.362962962962963</v>
      </c>
      <c r="S188" s="77">
        <v>0.09183673469387756</v>
      </c>
      <c r="T188" s="78">
        <v>270</v>
      </c>
      <c r="U188" s="78">
        <v>5</v>
      </c>
      <c r="V188" s="78">
        <v>115</v>
      </c>
      <c r="W188" s="78">
        <v>98</v>
      </c>
      <c r="X188" s="78">
        <v>9</v>
      </c>
      <c r="Y188" s="78">
        <v>57</v>
      </c>
      <c r="Z188" s="75">
        <v>1574</v>
      </c>
      <c r="AA188" s="79">
        <v>3.829683698</v>
      </c>
      <c r="AB188" s="80">
        <v>0.300366</v>
      </c>
      <c r="AC188" s="80">
        <v>0.33081865506207186</v>
      </c>
      <c r="AD188" s="80">
        <v>0.030452655062071843</v>
      </c>
      <c r="AE188" s="79">
        <v>99.31349283194562</v>
      </c>
      <c r="AF188" s="79">
        <v>8.313492831945624</v>
      </c>
      <c r="AG188" s="80">
        <v>0.24594594594594596</v>
      </c>
      <c r="AH188" s="80">
        <v>0.3097560975609756</v>
      </c>
      <c r="AI188" s="80">
        <v>0.36486486486486486</v>
      </c>
      <c r="AJ188" s="80">
        <v>0.6746209624258405</v>
      </c>
      <c r="AK188" s="80">
        <v>0.26841484549174494</v>
      </c>
      <c r="AL188" s="80">
        <v>0.3300329093462088</v>
      </c>
      <c r="AM188" s="80">
        <v>0.3873337644106638</v>
      </c>
      <c r="AN188" s="80">
        <v>0.7173666737568727</v>
      </c>
      <c r="AO188" s="80">
        <v>0.022468899545798976</v>
      </c>
      <c r="AP188" s="80">
        <v>0.020276811785233217</v>
      </c>
    </row>
    <row r="189" spans="1:43" s="8" customFormat="1" ht="12.75">
      <c r="A189" s="75" t="s">
        <v>29</v>
      </c>
      <c r="B189" s="75" t="s">
        <v>386</v>
      </c>
      <c r="C189" s="75" t="s">
        <v>507</v>
      </c>
      <c r="D189" s="76">
        <v>711</v>
      </c>
      <c r="E189" s="76">
        <v>639</v>
      </c>
      <c r="F189" s="76">
        <v>178</v>
      </c>
      <c r="G189" s="76">
        <v>155</v>
      </c>
      <c r="H189" s="76">
        <v>17</v>
      </c>
      <c r="I189" s="76">
        <v>4</v>
      </c>
      <c r="J189" s="76">
        <v>2</v>
      </c>
      <c r="K189" s="76">
        <v>43</v>
      </c>
      <c r="L189" s="76">
        <v>41</v>
      </c>
      <c r="M189" s="76">
        <v>3</v>
      </c>
      <c r="N189" s="76">
        <v>27</v>
      </c>
      <c r="O189" s="77">
        <v>0.0743243</v>
      </c>
      <c r="P189" s="77">
        <v>0.2114695340501792</v>
      </c>
      <c r="Q189" s="77">
        <v>0.5304659498207885</v>
      </c>
      <c r="R189" s="77">
        <v>0.25806451612903225</v>
      </c>
      <c r="S189" s="77">
        <v>0.0763888888888889</v>
      </c>
      <c r="T189" s="78">
        <v>558</v>
      </c>
      <c r="U189" s="78">
        <v>7</v>
      </c>
      <c r="V189" s="78">
        <v>296</v>
      </c>
      <c r="W189" s="78">
        <v>144</v>
      </c>
      <c r="X189" s="78">
        <v>11</v>
      </c>
      <c r="Y189" s="78">
        <v>118</v>
      </c>
      <c r="Z189" s="75">
        <v>2452</v>
      </c>
      <c r="AA189" s="79">
        <v>3.448663854</v>
      </c>
      <c r="AB189" s="80">
        <v>0.293823</v>
      </c>
      <c r="AC189" s="80">
        <v>0.3245735136260494</v>
      </c>
      <c r="AD189" s="80">
        <v>0.030750513626049414</v>
      </c>
      <c r="AE189" s="79">
        <v>196.4195346620036</v>
      </c>
      <c r="AF189" s="79">
        <v>18.4195346620036</v>
      </c>
      <c r="AG189" s="80">
        <v>0.27856025039123633</v>
      </c>
      <c r="AH189" s="80">
        <v>0.32947976878612717</v>
      </c>
      <c r="AI189" s="80">
        <v>0.3192488262910798</v>
      </c>
      <c r="AJ189" s="80">
        <v>0.648728595077207</v>
      </c>
      <c r="AK189" s="80">
        <v>0.30738581324257214</v>
      </c>
      <c r="AL189" s="80">
        <v>0.3560975934422017</v>
      </c>
      <c r="AM189" s="80">
        <v>0.3480743891424156</v>
      </c>
      <c r="AN189" s="80">
        <v>0.7041719825846173</v>
      </c>
      <c r="AO189" s="80">
        <v>0.028825562851335806</v>
      </c>
      <c r="AP189" s="80">
        <v>0.02661782465607454</v>
      </c>
      <c r="AQ189" s="69"/>
    </row>
    <row r="190" spans="1:43" s="8" customFormat="1" ht="12.75">
      <c r="A190" s="75" t="s">
        <v>426</v>
      </c>
      <c r="B190" s="75" t="s">
        <v>427</v>
      </c>
      <c r="C190" s="75" t="s">
        <v>561</v>
      </c>
      <c r="D190" s="76">
        <v>658</v>
      </c>
      <c r="E190" s="76">
        <v>573</v>
      </c>
      <c r="F190" s="76">
        <v>135</v>
      </c>
      <c r="G190" s="76">
        <v>80</v>
      </c>
      <c r="H190" s="76">
        <v>29</v>
      </c>
      <c r="I190" s="76">
        <v>5</v>
      </c>
      <c r="J190" s="76">
        <v>21</v>
      </c>
      <c r="K190" s="76">
        <v>57</v>
      </c>
      <c r="L190" s="76">
        <v>166</v>
      </c>
      <c r="M190" s="76">
        <v>4</v>
      </c>
      <c r="N190" s="76">
        <v>17</v>
      </c>
      <c r="O190" s="77">
        <v>0.0635838</v>
      </c>
      <c r="P190" s="77">
        <v>0.16112531969309463</v>
      </c>
      <c r="Q190" s="77">
        <v>0.4424552429667519</v>
      </c>
      <c r="R190" s="77">
        <v>0.39641943734015345</v>
      </c>
      <c r="S190" s="77">
        <v>0.14838709677419354</v>
      </c>
      <c r="T190" s="78">
        <v>391</v>
      </c>
      <c r="U190" s="78">
        <v>19</v>
      </c>
      <c r="V190" s="78">
        <v>173</v>
      </c>
      <c r="W190" s="78">
        <v>155</v>
      </c>
      <c r="X190" s="78">
        <v>23</v>
      </c>
      <c r="Y190" s="78">
        <v>63</v>
      </c>
      <c r="Z190" s="75">
        <v>2528</v>
      </c>
      <c r="AA190" s="79">
        <v>3.841945289</v>
      </c>
      <c r="AB190" s="80">
        <v>0.292308</v>
      </c>
      <c r="AC190" s="80">
        <v>0.3236602189546075</v>
      </c>
      <c r="AD190" s="80">
        <v>0.03135221895460749</v>
      </c>
      <c r="AE190" s="79">
        <v>147.22748539229693</v>
      </c>
      <c r="AF190" s="79">
        <v>12.227485392296927</v>
      </c>
      <c r="AG190" s="80">
        <v>0.2356020942408377</v>
      </c>
      <c r="AH190" s="80">
        <v>0.3231240428790199</v>
      </c>
      <c r="AI190" s="80">
        <v>0.4013961605584642</v>
      </c>
      <c r="AJ190" s="80">
        <v>0.7245202034374841</v>
      </c>
      <c r="AK190" s="80">
        <v>0.2569415102832407</v>
      </c>
      <c r="AL190" s="80">
        <v>0.341849135363395</v>
      </c>
      <c r="AM190" s="80">
        <v>0.42273557660086725</v>
      </c>
      <c r="AN190" s="80">
        <v>0.7645847119642623</v>
      </c>
      <c r="AO190" s="80">
        <v>0.021339416042402998</v>
      </c>
      <c r="AP190" s="80">
        <v>0.018725092484375094</v>
      </c>
      <c r="AQ190" s="69"/>
    </row>
    <row r="191" spans="1:43" s="8" customFormat="1" ht="12.75">
      <c r="A191" s="75" t="s">
        <v>219</v>
      </c>
      <c r="B191" s="75" t="s">
        <v>220</v>
      </c>
      <c r="C191" s="75" t="s">
        <v>509</v>
      </c>
      <c r="D191" s="76">
        <v>517</v>
      </c>
      <c r="E191" s="76">
        <v>431</v>
      </c>
      <c r="F191" s="76">
        <v>111</v>
      </c>
      <c r="G191" s="76">
        <v>60</v>
      </c>
      <c r="H191" s="76">
        <v>32</v>
      </c>
      <c r="I191" s="76">
        <v>2</v>
      </c>
      <c r="J191" s="76">
        <v>17</v>
      </c>
      <c r="K191" s="76">
        <v>68</v>
      </c>
      <c r="L191" s="76">
        <v>100</v>
      </c>
      <c r="M191" s="76">
        <v>4</v>
      </c>
      <c r="N191" s="76">
        <v>3</v>
      </c>
      <c r="O191" s="77">
        <v>0.0571429</v>
      </c>
      <c r="P191" s="77">
        <v>0.2</v>
      </c>
      <c r="Q191" s="77">
        <v>0.417910447761194</v>
      </c>
      <c r="R191" s="77">
        <v>0.382089552238806</v>
      </c>
      <c r="S191" s="77">
        <v>0.0625</v>
      </c>
      <c r="T191" s="78">
        <v>335</v>
      </c>
      <c r="U191" s="78">
        <v>14</v>
      </c>
      <c r="V191" s="78">
        <v>140</v>
      </c>
      <c r="W191" s="78">
        <v>128</v>
      </c>
      <c r="X191" s="78">
        <v>8</v>
      </c>
      <c r="Y191" s="78">
        <v>67</v>
      </c>
      <c r="Z191" s="75">
        <v>2161</v>
      </c>
      <c r="AA191" s="79">
        <v>4.179883946</v>
      </c>
      <c r="AB191" s="80">
        <v>0.295597</v>
      </c>
      <c r="AC191" s="80">
        <v>0.3272840892489953</v>
      </c>
      <c r="AD191" s="80">
        <v>0.031687089248995326</v>
      </c>
      <c r="AE191" s="79">
        <v>121.07634038118051</v>
      </c>
      <c r="AF191" s="79">
        <v>10.076340381180515</v>
      </c>
      <c r="AG191" s="80">
        <v>0.25754060324825984</v>
      </c>
      <c r="AH191" s="80">
        <v>0.3733075435203095</v>
      </c>
      <c r="AI191" s="80">
        <v>0.45707656612529</v>
      </c>
      <c r="AJ191" s="80">
        <v>0.8303841096455995</v>
      </c>
      <c r="AK191" s="80">
        <v>0.28091958325099886</v>
      </c>
      <c r="AL191" s="80">
        <v>0.39279756359996226</v>
      </c>
      <c r="AM191" s="80">
        <v>0.48045554612802904</v>
      </c>
      <c r="AN191" s="80">
        <v>0.8732531097279913</v>
      </c>
      <c r="AO191" s="80">
        <v>0.023378980002739025</v>
      </c>
      <c r="AP191" s="80">
        <v>0.01949002007965278</v>
      </c>
      <c r="AQ191" s="69"/>
    </row>
    <row r="192" spans="1:43" s="8" customFormat="1" ht="12.75">
      <c r="A192" s="75" t="s">
        <v>186</v>
      </c>
      <c r="B192" s="75" t="s">
        <v>478</v>
      </c>
      <c r="C192" s="75" t="s">
        <v>549</v>
      </c>
      <c r="D192" s="76">
        <v>382</v>
      </c>
      <c r="E192" s="76">
        <v>334</v>
      </c>
      <c r="F192" s="76">
        <v>89</v>
      </c>
      <c r="G192" s="76">
        <v>66</v>
      </c>
      <c r="H192" s="76">
        <v>18</v>
      </c>
      <c r="I192" s="76">
        <v>1</v>
      </c>
      <c r="J192" s="76">
        <v>4</v>
      </c>
      <c r="K192" s="76">
        <v>40</v>
      </c>
      <c r="L192" s="76">
        <v>61</v>
      </c>
      <c r="M192" s="76">
        <v>3</v>
      </c>
      <c r="N192" s="76">
        <v>16</v>
      </c>
      <c r="O192" s="77">
        <v>0.0838323</v>
      </c>
      <c r="P192" s="77">
        <v>0.1684981684981685</v>
      </c>
      <c r="Q192" s="77">
        <v>0.6117216117216118</v>
      </c>
      <c r="R192" s="77">
        <v>0.21978021978021978</v>
      </c>
      <c r="S192" s="77">
        <v>0.016666666666666666</v>
      </c>
      <c r="T192" s="78">
        <v>273</v>
      </c>
      <c r="U192" s="78">
        <v>4</v>
      </c>
      <c r="V192" s="78">
        <v>167</v>
      </c>
      <c r="W192" s="78">
        <v>60</v>
      </c>
      <c r="X192" s="78">
        <v>1</v>
      </c>
      <c r="Y192" s="78">
        <v>46</v>
      </c>
      <c r="Z192" s="75">
        <v>1491</v>
      </c>
      <c r="AA192" s="79">
        <v>3.903141361</v>
      </c>
      <c r="AB192" s="80">
        <v>0.3125</v>
      </c>
      <c r="AC192" s="80">
        <v>0.34455622104790423</v>
      </c>
      <c r="AD192" s="80">
        <v>0.03205622104790423</v>
      </c>
      <c r="AE192" s="79">
        <v>97.71929212502995</v>
      </c>
      <c r="AF192" s="79">
        <v>8.719292125029952</v>
      </c>
      <c r="AG192" s="80">
        <v>0.26646706586826346</v>
      </c>
      <c r="AH192" s="80">
        <v>0.34908136482939633</v>
      </c>
      <c r="AI192" s="80">
        <v>0.3652694610778443</v>
      </c>
      <c r="AJ192" s="80">
        <v>0.7143508259072406</v>
      </c>
      <c r="AK192" s="80">
        <v>0.29257273091326336</v>
      </c>
      <c r="AL192" s="80">
        <v>0.3719666459974539</v>
      </c>
      <c r="AM192" s="80">
        <v>0.3913751261228442</v>
      </c>
      <c r="AN192" s="80">
        <v>0.7633417721202981</v>
      </c>
      <c r="AO192" s="80">
        <v>0.026105665044999893</v>
      </c>
      <c r="AP192" s="80">
        <v>0.022885281168057547</v>
      </c>
      <c r="AQ192" s="69"/>
    </row>
    <row r="193" spans="1:43" s="8" customFormat="1" ht="12.75">
      <c r="A193" s="75" t="s">
        <v>311</v>
      </c>
      <c r="B193" s="75" t="s">
        <v>312</v>
      </c>
      <c r="C193" s="75" t="s">
        <v>563</v>
      </c>
      <c r="D193" s="76">
        <v>512</v>
      </c>
      <c r="E193" s="76">
        <v>455</v>
      </c>
      <c r="F193" s="76">
        <v>125</v>
      </c>
      <c r="G193" s="76">
        <v>73</v>
      </c>
      <c r="H193" s="76">
        <v>33</v>
      </c>
      <c r="I193" s="76">
        <v>1</v>
      </c>
      <c r="J193" s="76">
        <v>18</v>
      </c>
      <c r="K193" s="76">
        <v>51</v>
      </c>
      <c r="L193" s="76">
        <v>80</v>
      </c>
      <c r="M193" s="76">
        <v>6</v>
      </c>
      <c r="N193" s="76">
        <v>2</v>
      </c>
      <c r="O193" s="77">
        <v>0.0425532</v>
      </c>
      <c r="P193" s="77">
        <v>0.15748031496062992</v>
      </c>
      <c r="Q193" s="77">
        <v>0.49343832020997375</v>
      </c>
      <c r="R193" s="77">
        <v>0.34908136482939633</v>
      </c>
      <c r="S193" s="77">
        <v>0.03007518796992481</v>
      </c>
      <c r="T193" s="78">
        <v>381</v>
      </c>
      <c r="U193" s="78">
        <v>0</v>
      </c>
      <c r="V193" s="78">
        <v>188</v>
      </c>
      <c r="W193" s="78">
        <v>133</v>
      </c>
      <c r="X193" s="78">
        <v>4</v>
      </c>
      <c r="Y193" s="78">
        <v>60</v>
      </c>
      <c r="Z193" s="75">
        <v>1842</v>
      </c>
      <c r="AA193" s="79">
        <v>3.59765625</v>
      </c>
      <c r="AB193" s="80">
        <v>0.294766</v>
      </c>
      <c r="AC193" s="80">
        <v>0.32757322623887386</v>
      </c>
      <c r="AD193" s="80">
        <v>0.03280722623887389</v>
      </c>
      <c r="AE193" s="79">
        <v>136.9090811247112</v>
      </c>
      <c r="AF193" s="79">
        <v>11.909081124711207</v>
      </c>
      <c r="AG193" s="80">
        <v>0.27472527472527475</v>
      </c>
      <c r="AH193" s="80">
        <v>0.34375</v>
      </c>
      <c r="AI193" s="80">
        <v>0.4725274725274725</v>
      </c>
      <c r="AJ193" s="80">
        <v>0.8162774725274725</v>
      </c>
      <c r="AK193" s="80">
        <v>0.3008990793949697</v>
      </c>
      <c r="AL193" s="80">
        <v>0.3670099240717016</v>
      </c>
      <c r="AM193" s="80">
        <v>0.49870127719716745</v>
      </c>
      <c r="AN193" s="80">
        <v>0.865711201268869</v>
      </c>
      <c r="AO193" s="80">
        <v>0.026173804669694933</v>
      </c>
      <c r="AP193" s="80">
        <v>0.023259924071701576</v>
      </c>
      <c r="AQ193" s="69"/>
    </row>
    <row r="194" spans="1:43" s="8" customFormat="1" ht="12.75">
      <c r="A194" s="75" t="s">
        <v>358</v>
      </c>
      <c r="B194" s="75" t="s">
        <v>359</v>
      </c>
      <c r="C194" s="75" t="s">
        <v>506</v>
      </c>
      <c r="D194" s="76">
        <v>474</v>
      </c>
      <c r="E194" s="76">
        <v>421</v>
      </c>
      <c r="F194" s="76">
        <v>96</v>
      </c>
      <c r="G194" s="76">
        <v>53</v>
      </c>
      <c r="H194" s="76">
        <v>26</v>
      </c>
      <c r="I194" s="76">
        <v>0</v>
      </c>
      <c r="J194" s="76">
        <v>17</v>
      </c>
      <c r="K194" s="76">
        <v>45</v>
      </c>
      <c r="L194" s="76">
        <v>124</v>
      </c>
      <c r="M194" s="76">
        <v>2</v>
      </c>
      <c r="N194" s="76">
        <v>0</v>
      </c>
      <c r="O194" s="77">
        <v>0.0737705</v>
      </c>
      <c r="P194" s="77">
        <v>0.18791946308724833</v>
      </c>
      <c r="Q194" s="77">
        <v>0.40939597315436244</v>
      </c>
      <c r="R194" s="77">
        <v>0.40268456375838924</v>
      </c>
      <c r="S194" s="77">
        <v>0.14166666666666666</v>
      </c>
      <c r="T194" s="78">
        <v>298</v>
      </c>
      <c r="U194" s="78">
        <v>6</v>
      </c>
      <c r="V194" s="78">
        <v>122</v>
      </c>
      <c r="W194" s="78">
        <v>120</v>
      </c>
      <c r="X194" s="78">
        <v>17</v>
      </c>
      <c r="Y194" s="78">
        <v>56</v>
      </c>
      <c r="Z194" s="75">
        <v>1875</v>
      </c>
      <c r="AA194" s="79">
        <v>3.955696203</v>
      </c>
      <c r="AB194" s="80">
        <v>0.280142</v>
      </c>
      <c r="AC194" s="80">
        <v>0.3133888293066166</v>
      </c>
      <c r="AD194" s="80">
        <v>0.0332468293066166</v>
      </c>
      <c r="AE194" s="79">
        <v>105.37564986446588</v>
      </c>
      <c r="AF194" s="79">
        <v>9.375649864465885</v>
      </c>
      <c r="AG194" s="80">
        <v>0.22802850356294538</v>
      </c>
      <c r="AH194" s="80">
        <v>0.310126582278481</v>
      </c>
      <c r="AI194" s="80">
        <v>0.4180522565320665</v>
      </c>
      <c r="AJ194" s="80">
        <v>0.7281788388105475</v>
      </c>
      <c r="AK194" s="80">
        <v>0.25029845573507337</v>
      </c>
      <c r="AL194" s="80">
        <v>0.32990643431321914</v>
      </c>
      <c r="AM194" s="80">
        <v>0.4403222087041945</v>
      </c>
      <c r="AN194" s="80">
        <v>0.7702286430174137</v>
      </c>
      <c r="AO194" s="80">
        <v>0.022269952172127988</v>
      </c>
      <c r="AP194" s="80">
        <v>0.019779852034738143</v>
      </c>
      <c r="AQ194" s="69"/>
    </row>
    <row r="195" spans="1:43" s="8" customFormat="1" ht="12.75">
      <c r="A195" s="75" t="s">
        <v>322</v>
      </c>
      <c r="B195" s="75" t="s">
        <v>323</v>
      </c>
      <c r="C195" s="75" t="s">
        <v>282</v>
      </c>
      <c r="D195" s="76">
        <v>584</v>
      </c>
      <c r="E195" s="81">
        <v>556</v>
      </c>
      <c r="F195" s="76">
        <v>140</v>
      </c>
      <c r="G195" s="76">
        <v>97</v>
      </c>
      <c r="H195" s="76">
        <v>27</v>
      </c>
      <c r="I195" s="76">
        <v>3</v>
      </c>
      <c r="J195" s="76">
        <v>13</v>
      </c>
      <c r="K195" s="76">
        <v>16</v>
      </c>
      <c r="L195" s="76">
        <v>63</v>
      </c>
      <c r="M195" s="76">
        <v>10</v>
      </c>
      <c r="N195" s="76">
        <v>4</v>
      </c>
      <c r="O195" s="77">
        <v>0.0531401</v>
      </c>
      <c r="P195" s="77">
        <v>0.17635270541082165</v>
      </c>
      <c r="Q195" s="77">
        <v>0.4148296593186373</v>
      </c>
      <c r="R195" s="77">
        <v>0.4088176352705411</v>
      </c>
      <c r="S195" s="77">
        <v>0.17647058823529413</v>
      </c>
      <c r="T195" s="78">
        <v>499</v>
      </c>
      <c r="U195" s="78">
        <v>2</v>
      </c>
      <c r="V195" s="78">
        <v>207</v>
      </c>
      <c r="W195" s="78">
        <v>204</v>
      </c>
      <c r="X195" s="78">
        <v>36</v>
      </c>
      <c r="Y195" s="78">
        <v>88</v>
      </c>
      <c r="Z195" s="75">
        <v>1846</v>
      </c>
      <c r="AA195" s="79">
        <v>3.160958904</v>
      </c>
      <c r="AB195" s="80">
        <v>0.259184</v>
      </c>
      <c r="AC195" s="80">
        <v>0.29245361689982663</v>
      </c>
      <c r="AD195" s="80">
        <v>0.033269616899826604</v>
      </c>
      <c r="AE195" s="79">
        <v>156.30227228091505</v>
      </c>
      <c r="AF195" s="79">
        <v>16.302272280915048</v>
      </c>
      <c r="AG195" s="80">
        <v>0.2517985611510791</v>
      </c>
      <c r="AH195" s="80">
        <v>0.2705479452054795</v>
      </c>
      <c r="AI195" s="80">
        <v>0.37589928057553956</v>
      </c>
      <c r="AJ195" s="80">
        <v>0.646447225781019</v>
      </c>
      <c r="AK195" s="80">
        <v>0.2811191947498472</v>
      </c>
      <c r="AL195" s="80">
        <v>0.29846279500156686</v>
      </c>
      <c r="AM195" s="80">
        <v>0.40521991417430764</v>
      </c>
      <c r="AN195" s="80">
        <v>0.7036827091758745</v>
      </c>
      <c r="AO195" s="80">
        <v>0.029320633598768076</v>
      </c>
      <c r="AP195" s="80">
        <v>0.027914849796087382</v>
      </c>
      <c r="AQ195" s="69"/>
    </row>
    <row r="196" spans="1:43" s="8" customFormat="1" ht="12.75">
      <c r="A196" s="75" t="s">
        <v>0</v>
      </c>
      <c r="B196" s="75" t="s">
        <v>530</v>
      </c>
      <c r="C196" s="75" t="s">
        <v>516</v>
      </c>
      <c r="D196" s="76">
        <v>390</v>
      </c>
      <c r="E196" s="76">
        <v>352</v>
      </c>
      <c r="F196" s="76">
        <v>86</v>
      </c>
      <c r="G196" s="76">
        <v>63</v>
      </c>
      <c r="H196" s="76">
        <v>17</v>
      </c>
      <c r="I196" s="76">
        <v>1</v>
      </c>
      <c r="J196" s="76">
        <v>5</v>
      </c>
      <c r="K196" s="76">
        <v>32</v>
      </c>
      <c r="L196" s="76">
        <v>53</v>
      </c>
      <c r="M196" s="76">
        <v>3</v>
      </c>
      <c r="N196" s="76">
        <v>3</v>
      </c>
      <c r="O196" s="77">
        <v>0.0625</v>
      </c>
      <c r="P196" s="77">
        <v>0.20860927152317882</v>
      </c>
      <c r="Q196" s="77">
        <v>0.423841059602649</v>
      </c>
      <c r="R196" s="77">
        <v>0.3675496688741722</v>
      </c>
      <c r="S196" s="77">
        <v>0.0990990990990991</v>
      </c>
      <c r="T196" s="78">
        <v>302</v>
      </c>
      <c r="U196" s="78">
        <v>3</v>
      </c>
      <c r="V196" s="78">
        <v>128</v>
      </c>
      <c r="W196" s="78">
        <v>111</v>
      </c>
      <c r="X196" s="78">
        <v>11</v>
      </c>
      <c r="Y196" s="78">
        <v>63</v>
      </c>
      <c r="Z196" s="75">
        <v>1448</v>
      </c>
      <c r="AA196" s="79">
        <v>3.712820512820513</v>
      </c>
      <c r="AB196" s="80">
        <v>0.2727272727272727</v>
      </c>
      <c r="AC196" s="80">
        <v>0.306255522981378</v>
      </c>
      <c r="AD196" s="80">
        <v>0.033528250254105274</v>
      </c>
      <c r="AE196" s="79">
        <v>95.95960615578613</v>
      </c>
      <c r="AF196" s="79">
        <v>9.959606155786133</v>
      </c>
      <c r="AG196" s="80">
        <v>0.24431818181818182</v>
      </c>
      <c r="AH196" s="80">
        <v>0.31025641025641026</v>
      </c>
      <c r="AI196" s="80">
        <v>0.34375</v>
      </c>
      <c r="AJ196" s="80">
        <v>0.6540064102564103</v>
      </c>
      <c r="AK196" s="80">
        <v>0.2726125174880288</v>
      </c>
      <c r="AL196" s="80">
        <v>0.33579386193791316</v>
      </c>
      <c r="AM196" s="80">
        <v>0.37204433566984696</v>
      </c>
      <c r="AN196" s="80">
        <v>0.7078381976077601</v>
      </c>
      <c r="AO196" s="80">
        <v>0.02829433566984696</v>
      </c>
      <c r="AP196" s="80">
        <v>0.0255374516815029</v>
      </c>
      <c r="AQ196" s="69"/>
    </row>
    <row r="197" spans="1:43" s="8" customFormat="1" ht="12.75">
      <c r="A197" s="75" t="s">
        <v>48</v>
      </c>
      <c r="B197" s="75" t="s">
        <v>458</v>
      </c>
      <c r="C197" s="75" t="s">
        <v>560</v>
      </c>
      <c r="D197" s="76">
        <v>588</v>
      </c>
      <c r="E197" s="76">
        <v>510</v>
      </c>
      <c r="F197" s="76">
        <v>132</v>
      </c>
      <c r="G197" s="76">
        <v>98</v>
      </c>
      <c r="H197" s="76">
        <v>19</v>
      </c>
      <c r="I197" s="76">
        <v>8</v>
      </c>
      <c r="J197" s="76">
        <v>7</v>
      </c>
      <c r="K197" s="76">
        <v>60</v>
      </c>
      <c r="L197" s="76">
        <v>93</v>
      </c>
      <c r="M197" s="76">
        <v>2</v>
      </c>
      <c r="N197" s="76">
        <v>49</v>
      </c>
      <c r="O197" s="77">
        <v>0.10628</v>
      </c>
      <c r="P197" s="77">
        <v>0.19444444444444445</v>
      </c>
      <c r="Q197" s="77">
        <v>0.5227272727272727</v>
      </c>
      <c r="R197" s="77">
        <v>0.2828282828282828</v>
      </c>
      <c r="S197" s="77">
        <v>0.19642857142857142</v>
      </c>
      <c r="T197" s="78">
        <v>396</v>
      </c>
      <c r="U197" s="78">
        <v>8</v>
      </c>
      <c r="V197" s="78">
        <v>207</v>
      </c>
      <c r="W197" s="78">
        <v>112</v>
      </c>
      <c r="X197" s="78">
        <v>22</v>
      </c>
      <c r="Y197" s="78">
        <v>77</v>
      </c>
      <c r="Z197" s="75">
        <v>2466</v>
      </c>
      <c r="AA197" s="79">
        <v>4.193877551</v>
      </c>
      <c r="AB197" s="80">
        <v>0.303398</v>
      </c>
      <c r="AC197" s="80">
        <v>0.33787355419787485</v>
      </c>
      <c r="AD197" s="80">
        <v>0.03447555419787485</v>
      </c>
      <c r="AE197" s="79">
        <v>146.20390432952445</v>
      </c>
      <c r="AF197" s="79">
        <v>14.203904329524448</v>
      </c>
      <c r="AG197" s="80">
        <v>0.25882352941176473</v>
      </c>
      <c r="AH197" s="80">
        <v>0.3448275862068966</v>
      </c>
      <c r="AI197" s="80">
        <v>0.3431372549019608</v>
      </c>
      <c r="AJ197" s="80">
        <v>0.6879648411088574</v>
      </c>
      <c r="AK197" s="80">
        <v>0.2866743222147538</v>
      </c>
      <c r="AL197" s="80">
        <v>0.36931707643021455</v>
      </c>
      <c r="AM197" s="80">
        <v>0.37098804770494986</v>
      </c>
      <c r="AN197" s="80">
        <v>0.7403051241351644</v>
      </c>
      <c r="AO197" s="80">
        <v>0.027850792802989077</v>
      </c>
      <c r="AP197" s="80">
        <v>0.024489490223317978</v>
      </c>
      <c r="AQ197" s="69"/>
    </row>
    <row r="198" spans="1:42" ht="12.75">
      <c r="A198" s="75" t="s">
        <v>532</v>
      </c>
      <c r="B198" s="75" t="s">
        <v>274</v>
      </c>
      <c r="C198" s="75" t="s">
        <v>516</v>
      </c>
      <c r="D198" s="76">
        <v>400</v>
      </c>
      <c r="E198" s="76">
        <v>379</v>
      </c>
      <c r="F198" s="76">
        <v>105</v>
      </c>
      <c r="G198" s="76">
        <v>79</v>
      </c>
      <c r="H198" s="76">
        <v>20</v>
      </c>
      <c r="I198" s="76">
        <v>0</v>
      </c>
      <c r="J198" s="76">
        <v>6</v>
      </c>
      <c r="K198" s="76">
        <v>12</v>
      </c>
      <c r="L198" s="76">
        <v>24</v>
      </c>
      <c r="M198" s="76">
        <v>4</v>
      </c>
      <c r="N198" s="76">
        <v>0</v>
      </c>
      <c r="O198" s="77">
        <v>0.03529411764705882</v>
      </c>
      <c r="P198" s="77">
        <v>0.23743016759776536</v>
      </c>
      <c r="Q198" s="77">
        <v>0.4748603351955307</v>
      </c>
      <c r="R198" s="77">
        <v>0.2877094972067039</v>
      </c>
      <c r="S198" s="77">
        <v>0.08737864077669903</v>
      </c>
      <c r="T198" s="78">
        <v>358</v>
      </c>
      <c r="U198" s="78">
        <v>2</v>
      </c>
      <c r="V198" s="78">
        <v>170</v>
      </c>
      <c r="W198" s="78">
        <v>103</v>
      </c>
      <c r="X198" s="78">
        <v>9</v>
      </c>
      <c r="Y198" s="78">
        <v>85</v>
      </c>
      <c r="Z198" s="75">
        <v>1367</v>
      </c>
      <c r="AA198" s="79">
        <v>3.4175</v>
      </c>
      <c r="AB198" s="80">
        <v>0.2804532577903683</v>
      </c>
      <c r="AC198" s="80">
        <v>0.31555303100946974</v>
      </c>
      <c r="AD198" s="80">
        <v>0.03509977321910146</v>
      </c>
      <c r="AE198" s="79">
        <v>117.35413257224334</v>
      </c>
      <c r="AF198" s="79">
        <v>12.354132572243344</v>
      </c>
      <c r="AG198" s="80">
        <v>0.2770448548812665</v>
      </c>
      <c r="AH198" s="80">
        <v>0.29974811083123426</v>
      </c>
      <c r="AI198" s="80">
        <v>0.38522427440633245</v>
      </c>
      <c r="AJ198" s="80">
        <v>0.6849723852375666</v>
      </c>
      <c r="AK198" s="80">
        <v>0.3096415107447054</v>
      </c>
      <c r="AL198" s="80">
        <v>0.3308668326756759</v>
      </c>
      <c r="AM198" s="80">
        <v>0.41782093026977135</v>
      </c>
      <c r="AN198" s="80">
        <v>0.7486877629454473</v>
      </c>
      <c r="AO198" s="80">
        <v>0.032596655863438906</v>
      </c>
      <c r="AP198" s="80">
        <v>0.031118721844441644</v>
      </c>
    </row>
    <row r="199" spans="1:43" s="8" customFormat="1" ht="12.75">
      <c r="A199" s="75" t="s">
        <v>471</v>
      </c>
      <c r="B199" s="75" t="s">
        <v>472</v>
      </c>
      <c r="C199" s="75" t="s">
        <v>539</v>
      </c>
      <c r="D199" s="76">
        <v>506</v>
      </c>
      <c r="E199" s="76">
        <v>442</v>
      </c>
      <c r="F199" s="76">
        <v>106</v>
      </c>
      <c r="G199" s="76">
        <v>71</v>
      </c>
      <c r="H199" s="76">
        <v>20</v>
      </c>
      <c r="I199" s="76">
        <v>5</v>
      </c>
      <c r="J199" s="76">
        <v>10</v>
      </c>
      <c r="K199" s="76">
        <v>45</v>
      </c>
      <c r="L199" s="76">
        <v>86</v>
      </c>
      <c r="M199" s="76">
        <v>4</v>
      </c>
      <c r="N199" s="76">
        <v>4</v>
      </c>
      <c r="O199" s="77">
        <v>0.04</v>
      </c>
      <c r="P199" s="77">
        <v>0.2022792022792023</v>
      </c>
      <c r="Q199" s="77">
        <v>0.42735042735042733</v>
      </c>
      <c r="R199" s="77">
        <v>0.37037037037037035</v>
      </c>
      <c r="S199" s="77">
        <v>0.1</v>
      </c>
      <c r="T199" s="78">
        <v>351</v>
      </c>
      <c r="U199" s="78">
        <v>11</v>
      </c>
      <c r="V199" s="78">
        <v>150</v>
      </c>
      <c r="W199" s="78">
        <v>130</v>
      </c>
      <c r="X199" s="78">
        <v>13</v>
      </c>
      <c r="Y199" s="78">
        <v>71</v>
      </c>
      <c r="Z199" s="75">
        <v>2006</v>
      </c>
      <c r="AA199" s="79">
        <v>3.964426877470356</v>
      </c>
      <c r="AB199" s="80">
        <v>0.274286</v>
      </c>
      <c r="AC199" s="80">
        <v>0.3093878167370538</v>
      </c>
      <c r="AD199" s="80">
        <v>0.035101816737053815</v>
      </c>
      <c r="AE199" s="79">
        <v>118.28573585796883</v>
      </c>
      <c r="AF199" s="79">
        <v>12.285735857968831</v>
      </c>
      <c r="AG199" s="80">
        <v>0.2398190045248869</v>
      </c>
      <c r="AH199" s="80">
        <v>0.32270916334661354</v>
      </c>
      <c r="AI199" s="80">
        <v>0.3597285067873303</v>
      </c>
      <c r="AJ199" s="80">
        <v>0.6824376701339439</v>
      </c>
      <c r="AK199" s="80">
        <v>0.2676147870089793</v>
      </c>
      <c r="AL199" s="80">
        <v>0.34718274075292593</v>
      </c>
      <c r="AM199" s="80">
        <v>0.3875242892714227</v>
      </c>
      <c r="AN199" s="80">
        <v>0.7347070300243486</v>
      </c>
      <c r="AO199" s="80">
        <v>0.027795782484092396</v>
      </c>
      <c r="AP199" s="80">
        <v>0.024473577406312397</v>
      </c>
      <c r="AQ199" s="69"/>
    </row>
    <row r="200" spans="1:42" ht="12.75">
      <c r="A200" s="75" t="s">
        <v>177</v>
      </c>
      <c r="B200" s="75" t="s">
        <v>178</v>
      </c>
      <c r="C200" s="75" t="s">
        <v>510</v>
      </c>
      <c r="D200" s="76">
        <v>293</v>
      </c>
      <c r="E200" s="76">
        <v>250</v>
      </c>
      <c r="F200" s="76">
        <v>61</v>
      </c>
      <c r="G200" s="76">
        <v>44</v>
      </c>
      <c r="H200" s="76">
        <v>10</v>
      </c>
      <c r="I200" s="76">
        <v>1</v>
      </c>
      <c r="J200" s="76">
        <v>6</v>
      </c>
      <c r="K200" s="76">
        <v>33</v>
      </c>
      <c r="L200" s="76">
        <v>42</v>
      </c>
      <c r="M200" s="76">
        <v>3</v>
      </c>
      <c r="N200" s="76">
        <v>4</v>
      </c>
      <c r="O200" s="77">
        <v>0.0470588</v>
      </c>
      <c r="P200" s="77">
        <v>0.16666666666666666</v>
      </c>
      <c r="Q200" s="77">
        <v>0.40476190476190477</v>
      </c>
      <c r="R200" s="77">
        <v>0.42857142857142855</v>
      </c>
      <c r="S200" s="77">
        <v>0.12222222222222222</v>
      </c>
      <c r="T200" s="78">
        <v>210</v>
      </c>
      <c r="U200" s="78">
        <v>5</v>
      </c>
      <c r="V200" s="78">
        <v>85</v>
      </c>
      <c r="W200" s="78">
        <v>90</v>
      </c>
      <c r="X200" s="78">
        <v>11</v>
      </c>
      <c r="Y200" s="78">
        <v>35</v>
      </c>
      <c r="Z200" s="75">
        <v>1128</v>
      </c>
      <c r="AA200" s="79">
        <v>3.849829352</v>
      </c>
      <c r="AB200" s="80">
        <v>0.268293</v>
      </c>
      <c r="AC200" s="80">
        <v>0.30366958827450985</v>
      </c>
      <c r="AD200" s="80">
        <v>0.035376588274509846</v>
      </c>
      <c r="AE200" s="79">
        <v>68.25226559627453</v>
      </c>
      <c r="AF200" s="79">
        <v>7.252265596274526</v>
      </c>
      <c r="AG200" s="80">
        <v>0.244</v>
      </c>
      <c r="AH200" s="80">
        <v>0.3402061855670103</v>
      </c>
      <c r="AI200" s="80">
        <v>0.368</v>
      </c>
      <c r="AJ200" s="80">
        <v>0.7082061855670103</v>
      </c>
      <c r="AK200" s="80">
        <v>0.2730090623850981</v>
      </c>
      <c r="AL200" s="80">
        <v>0.3651280604682973</v>
      </c>
      <c r="AM200" s="80">
        <v>0.3970090623850981</v>
      </c>
      <c r="AN200" s="80">
        <v>0.7621371228533954</v>
      </c>
      <c r="AO200" s="80">
        <v>0.029009062385098094</v>
      </c>
      <c r="AP200" s="80">
        <v>0.024921874901287</v>
      </c>
    </row>
    <row r="201" spans="1:43" s="8" customFormat="1" ht="12.75">
      <c r="A201" s="75" t="s">
        <v>257</v>
      </c>
      <c r="B201" s="75" t="s">
        <v>258</v>
      </c>
      <c r="C201" s="75" t="s">
        <v>544</v>
      </c>
      <c r="D201" s="76">
        <v>585</v>
      </c>
      <c r="E201" s="76">
        <v>502</v>
      </c>
      <c r="F201" s="76">
        <v>127</v>
      </c>
      <c r="G201" s="76">
        <v>88</v>
      </c>
      <c r="H201" s="76">
        <v>30</v>
      </c>
      <c r="I201" s="76">
        <v>1</v>
      </c>
      <c r="J201" s="76">
        <v>8</v>
      </c>
      <c r="K201" s="76">
        <v>78</v>
      </c>
      <c r="L201" s="76">
        <v>113</v>
      </c>
      <c r="M201" s="76">
        <v>3</v>
      </c>
      <c r="N201" s="76">
        <v>21</v>
      </c>
      <c r="O201" s="77">
        <v>0.0432432</v>
      </c>
      <c r="P201" s="77">
        <v>0.20971867007672634</v>
      </c>
      <c r="Q201" s="77">
        <v>0.4731457800511509</v>
      </c>
      <c r="R201" s="77">
        <v>0.3171355498721228</v>
      </c>
      <c r="S201" s="77">
        <v>0.04838709677419355</v>
      </c>
      <c r="T201" s="78">
        <v>391</v>
      </c>
      <c r="U201" s="78">
        <v>1</v>
      </c>
      <c r="V201" s="78">
        <v>185</v>
      </c>
      <c r="W201" s="78">
        <v>124</v>
      </c>
      <c r="X201" s="78">
        <v>6</v>
      </c>
      <c r="Y201" s="78">
        <v>82</v>
      </c>
      <c r="Z201" s="75">
        <v>2548</v>
      </c>
      <c r="AA201" s="79">
        <v>4.355555555555555</v>
      </c>
      <c r="AB201" s="80">
        <v>0.309896</v>
      </c>
      <c r="AC201" s="80">
        <v>0.3452883759354617</v>
      </c>
      <c r="AD201" s="80">
        <v>0.035392375935461684</v>
      </c>
      <c r="AE201" s="79">
        <v>140.5907363592173</v>
      </c>
      <c r="AF201" s="79">
        <v>13.590736359217289</v>
      </c>
      <c r="AG201" s="80">
        <v>0.25298804780876494</v>
      </c>
      <c r="AH201" s="80">
        <v>0.3527397260273973</v>
      </c>
      <c r="AI201" s="80">
        <v>0.3665338645418327</v>
      </c>
      <c r="AJ201" s="80">
        <v>0.71927359056923</v>
      </c>
      <c r="AK201" s="80">
        <v>0.28006122780720577</v>
      </c>
      <c r="AL201" s="80">
        <v>0.37601153486167344</v>
      </c>
      <c r="AM201" s="80">
        <v>0.3936070445402735</v>
      </c>
      <c r="AN201" s="80">
        <v>0.769618579401947</v>
      </c>
      <c r="AO201" s="80">
        <v>0.027073179998440833</v>
      </c>
      <c r="AP201" s="80">
        <v>0.023271808834276153</v>
      </c>
      <c r="AQ201" s="69"/>
    </row>
    <row r="202" spans="1:43" s="8" customFormat="1" ht="12.75">
      <c r="A202" s="75" t="s">
        <v>387</v>
      </c>
      <c r="B202" s="75" t="s">
        <v>388</v>
      </c>
      <c r="C202" s="75" t="s">
        <v>514</v>
      </c>
      <c r="D202" s="76">
        <v>579</v>
      </c>
      <c r="E202" s="76">
        <v>521</v>
      </c>
      <c r="F202" s="76">
        <v>128</v>
      </c>
      <c r="G202" s="76">
        <v>88</v>
      </c>
      <c r="H202" s="76">
        <v>27</v>
      </c>
      <c r="I202" s="76">
        <v>1</v>
      </c>
      <c r="J202" s="76">
        <v>12</v>
      </c>
      <c r="K202" s="76">
        <v>47</v>
      </c>
      <c r="L202" s="76">
        <v>90</v>
      </c>
      <c r="M202" s="76">
        <v>9</v>
      </c>
      <c r="N202" s="76">
        <v>5</v>
      </c>
      <c r="O202" s="77">
        <v>0.0441176</v>
      </c>
      <c r="P202" s="77">
        <v>0.15945330296127563</v>
      </c>
      <c r="Q202" s="77">
        <v>0.4646924829157175</v>
      </c>
      <c r="R202" s="77">
        <v>0.37585421412300685</v>
      </c>
      <c r="S202" s="77">
        <v>0.15757575757575756</v>
      </c>
      <c r="T202" s="78">
        <v>439</v>
      </c>
      <c r="U202" s="78">
        <v>2</v>
      </c>
      <c r="V202" s="78">
        <v>204</v>
      </c>
      <c r="W202" s="78">
        <v>165</v>
      </c>
      <c r="X202" s="78">
        <v>26</v>
      </c>
      <c r="Y202" s="78">
        <v>70</v>
      </c>
      <c r="Z202" s="75">
        <v>2202</v>
      </c>
      <c r="AA202" s="79">
        <v>3.803108808</v>
      </c>
      <c r="AB202" s="80">
        <v>0.271028</v>
      </c>
      <c r="AC202" s="80">
        <v>0.306465554247742</v>
      </c>
      <c r="AD202" s="80">
        <v>0.03543755424774203</v>
      </c>
      <c r="AE202" s="79">
        <v>143.1672572180336</v>
      </c>
      <c r="AF202" s="79">
        <v>15.167257218033598</v>
      </c>
      <c r="AG202" s="80">
        <v>0.2456813819577735</v>
      </c>
      <c r="AH202" s="80">
        <v>0.30569948186528495</v>
      </c>
      <c r="AI202" s="80">
        <v>0.3723608445297505</v>
      </c>
      <c r="AJ202" s="80">
        <v>0.6780603263950354</v>
      </c>
      <c r="AK202" s="80">
        <v>0.27479320003461344</v>
      </c>
      <c r="AL202" s="80">
        <v>0.3318950901865865</v>
      </c>
      <c r="AM202" s="80">
        <v>0.4014726626065904</v>
      </c>
      <c r="AN202" s="80">
        <v>0.733367752793177</v>
      </c>
      <c r="AO202" s="80">
        <v>0.029111818076839935</v>
      </c>
      <c r="AP202" s="80">
        <v>0.026195608321301578</v>
      </c>
      <c r="AQ202" s="69"/>
    </row>
    <row r="203" spans="1:43" s="8" customFormat="1" ht="12.75">
      <c r="A203" s="75" t="s">
        <v>331</v>
      </c>
      <c r="B203" s="75" t="s">
        <v>332</v>
      </c>
      <c r="C203" s="75" t="s">
        <v>511</v>
      </c>
      <c r="D203" s="76">
        <v>651</v>
      </c>
      <c r="E203" s="76">
        <v>579</v>
      </c>
      <c r="F203" s="76">
        <v>173</v>
      </c>
      <c r="G203" s="76">
        <v>107</v>
      </c>
      <c r="H203" s="76">
        <v>29</v>
      </c>
      <c r="I203" s="76">
        <v>0</v>
      </c>
      <c r="J203" s="76">
        <v>37</v>
      </c>
      <c r="K203" s="76">
        <v>61</v>
      </c>
      <c r="L203" s="76">
        <v>58</v>
      </c>
      <c r="M203" s="76">
        <v>7</v>
      </c>
      <c r="N203" s="76">
        <v>9</v>
      </c>
      <c r="O203" s="77">
        <v>0.0508475</v>
      </c>
      <c r="P203" s="77">
        <v>0.17045454545454544</v>
      </c>
      <c r="Q203" s="77">
        <v>0.44696969696969696</v>
      </c>
      <c r="R203" s="77">
        <v>0.38257575757575757</v>
      </c>
      <c r="S203" s="77">
        <v>0.10396039603960396</v>
      </c>
      <c r="T203" s="78">
        <v>528</v>
      </c>
      <c r="U203" s="78">
        <v>4</v>
      </c>
      <c r="V203" s="78">
        <v>236</v>
      </c>
      <c r="W203" s="78">
        <v>202</v>
      </c>
      <c r="X203" s="78">
        <v>21</v>
      </c>
      <c r="Y203" s="78">
        <v>90</v>
      </c>
      <c r="Z203" s="75">
        <v>2378</v>
      </c>
      <c r="AA203" s="79">
        <v>3.652841782</v>
      </c>
      <c r="AB203" s="80">
        <v>0.276986</v>
      </c>
      <c r="AC203" s="80">
        <v>0.3124713083320021</v>
      </c>
      <c r="AD203" s="80">
        <v>0.035485308332002086</v>
      </c>
      <c r="AE203" s="79">
        <v>190.42341239101302</v>
      </c>
      <c r="AF203" s="79">
        <v>17.423412391013017</v>
      </c>
      <c r="AG203" s="80">
        <v>0.2987910189982729</v>
      </c>
      <c r="AH203" s="80">
        <v>0.3655913978494624</v>
      </c>
      <c r="AI203" s="80">
        <v>0.5457685664939551</v>
      </c>
      <c r="AJ203" s="80">
        <v>0.9113599643434175</v>
      </c>
      <c r="AK203" s="80">
        <v>0.3288832683782608</v>
      </c>
      <c r="AL203" s="80">
        <v>0.3923554721828157</v>
      </c>
      <c r="AM203" s="80">
        <v>0.5758608158739431</v>
      </c>
      <c r="AN203" s="80">
        <v>0.9682162880567589</v>
      </c>
      <c r="AO203" s="80">
        <v>0.030092249379987945</v>
      </c>
      <c r="AP203" s="80">
        <v>0.026764074333353316</v>
      </c>
      <c r="AQ203" s="69"/>
    </row>
    <row r="204" spans="1:43" s="8" customFormat="1" ht="12.75">
      <c r="A204" s="75" t="s">
        <v>208</v>
      </c>
      <c r="B204" s="75" t="s">
        <v>209</v>
      </c>
      <c r="C204" s="75" t="s">
        <v>513</v>
      </c>
      <c r="D204" s="76">
        <v>436</v>
      </c>
      <c r="E204" s="76">
        <v>373</v>
      </c>
      <c r="F204" s="76">
        <v>83</v>
      </c>
      <c r="G204" s="76">
        <v>52</v>
      </c>
      <c r="H204" s="76">
        <v>20</v>
      </c>
      <c r="I204" s="76">
        <v>3</v>
      </c>
      <c r="J204" s="76">
        <v>8</v>
      </c>
      <c r="K204" s="76">
        <v>38</v>
      </c>
      <c r="L204" s="76">
        <v>87</v>
      </c>
      <c r="M204" s="76">
        <v>2</v>
      </c>
      <c r="N204" s="76">
        <v>11</v>
      </c>
      <c r="O204" s="77">
        <v>0.103448</v>
      </c>
      <c r="P204" s="77">
        <v>0.17437722419928825</v>
      </c>
      <c r="Q204" s="77">
        <v>0.4128113879003559</v>
      </c>
      <c r="R204" s="77">
        <v>0.4128113879003559</v>
      </c>
      <c r="S204" s="77">
        <v>0.19827586206896552</v>
      </c>
      <c r="T204" s="78">
        <v>281</v>
      </c>
      <c r="U204" s="78">
        <v>18</v>
      </c>
      <c r="V204" s="78">
        <v>116</v>
      </c>
      <c r="W204" s="78">
        <v>116</v>
      </c>
      <c r="X204" s="78">
        <v>23</v>
      </c>
      <c r="Y204" s="78">
        <v>49</v>
      </c>
      <c r="Z204" s="75">
        <v>1728</v>
      </c>
      <c r="AA204" s="79">
        <v>3.963302752</v>
      </c>
      <c r="AB204" s="80">
        <v>0.267857</v>
      </c>
      <c r="AC204" s="80">
        <v>0.30382043500927103</v>
      </c>
      <c r="AD204" s="80">
        <v>0.035963435009271016</v>
      </c>
      <c r="AE204" s="79">
        <v>93.0697218025959</v>
      </c>
      <c r="AF204" s="79">
        <v>10.069721802595893</v>
      </c>
      <c r="AG204" s="80">
        <v>0.2225201072386059</v>
      </c>
      <c r="AH204" s="80">
        <v>0.3225058004640371</v>
      </c>
      <c r="AI204" s="80">
        <v>0.3485254691689008</v>
      </c>
      <c r="AJ204" s="80">
        <v>0.6710312696329379</v>
      </c>
      <c r="AK204" s="80">
        <v>0.24951668043591393</v>
      </c>
      <c r="AL204" s="80">
        <v>0.34586942413595334</v>
      </c>
      <c r="AM204" s="80">
        <v>0.37552204236620884</v>
      </c>
      <c r="AN204" s="80">
        <v>0.7213914665021621</v>
      </c>
      <c r="AO204" s="80">
        <v>0.026996573197308027</v>
      </c>
      <c r="AP204" s="80">
        <v>0.023363623671916245</v>
      </c>
      <c r="AQ204" s="69"/>
    </row>
    <row r="205" spans="1:43" s="8" customFormat="1" ht="12.75">
      <c r="A205" s="75" t="s">
        <v>179</v>
      </c>
      <c r="B205" s="75" t="s">
        <v>180</v>
      </c>
      <c r="C205" s="75" t="s">
        <v>549</v>
      </c>
      <c r="D205" s="76">
        <v>678</v>
      </c>
      <c r="E205" s="76">
        <v>572</v>
      </c>
      <c r="F205" s="76">
        <v>148</v>
      </c>
      <c r="G205" s="76">
        <v>86</v>
      </c>
      <c r="H205" s="76">
        <v>34</v>
      </c>
      <c r="I205" s="76">
        <v>5</v>
      </c>
      <c r="J205" s="76">
        <v>23</v>
      </c>
      <c r="K205" s="76">
        <v>89</v>
      </c>
      <c r="L205" s="76">
        <v>126</v>
      </c>
      <c r="M205" s="76">
        <v>6</v>
      </c>
      <c r="N205" s="76">
        <v>23</v>
      </c>
      <c r="O205" s="77">
        <v>0.121387</v>
      </c>
      <c r="P205" s="77">
        <v>0.19955654101995565</v>
      </c>
      <c r="Q205" s="77">
        <v>0.3835920177383592</v>
      </c>
      <c r="R205" s="77">
        <v>0.41685144124168516</v>
      </c>
      <c r="S205" s="77">
        <v>0.06382978723404255</v>
      </c>
      <c r="T205" s="78">
        <v>451</v>
      </c>
      <c r="U205" s="78">
        <v>9</v>
      </c>
      <c r="V205" s="78">
        <v>173</v>
      </c>
      <c r="W205" s="78">
        <v>188</v>
      </c>
      <c r="X205" s="78">
        <v>12</v>
      </c>
      <c r="Y205" s="78">
        <v>90</v>
      </c>
      <c r="Z205" s="75">
        <v>2832</v>
      </c>
      <c r="AA205" s="79">
        <v>4.17699115</v>
      </c>
      <c r="AB205" s="80">
        <v>0.291375</v>
      </c>
      <c r="AC205" s="80">
        <v>0.32759430328279604</v>
      </c>
      <c r="AD205" s="80">
        <v>0.036219303282796045</v>
      </c>
      <c r="AE205" s="79">
        <v>163.5379561083195</v>
      </c>
      <c r="AF205" s="79">
        <v>15.537956108319491</v>
      </c>
      <c r="AG205" s="80">
        <v>0.25874125874125875</v>
      </c>
      <c r="AH205" s="80">
        <v>0.363905325443787</v>
      </c>
      <c r="AI205" s="80">
        <v>0.44405594405594406</v>
      </c>
      <c r="AJ205" s="80">
        <v>0.8079612694997311</v>
      </c>
      <c r="AK205" s="80">
        <v>0.2859055176718872</v>
      </c>
      <c r="AL205" s="80">
        <v>0.3868904676158572</v>
      </c>
      <c r="AM205" s="80">
        <v>0.4712202029865725</v>
      </c>
      <c r="AN205" s="80">
        <v>0.8581106706024297</v>
      </c>
      <c r="AO205" s="80">
        <v>0.02716425893062846</v>
      </c>
      <c r="AP205" s="80">
        <v>0.022985142172070205</v>
      </c>
      <c r="AQ205" s="69"/>
    </row>
    <row r="206" spans="1:42" ht="12.75">
      <c r="A206" s="75" t="s">
        <v>368</v>
      </c>
      <c r="B206" s="75" t="s">
        <v>369</v>
      </c>
      <c r="C206" s="75" t="s">
        <v>559</v>
      </c>
      <c r="D206" s="76">
        <v>381</v>
      </c>
      <c r="E206" s="76">
        <v>350</v>
      </c>
      <c r="F206" s="76">
        <v>93</v>
      </c>
      <c r="G206" s="76">
        <v>77</v>
      </c>
      <c r="H206" s="76">
        <v>10</v>
      </c>
      <c r="I206" s="76">
        <v>2</v>
      </c>
      <c r="J206" s="76">
        <v>4</v>
      </c>
      <c r="K206" s="76">
        <v>23</v>
      </c>
      <c r="L206" s="76">
        <v>51</v>
      </c>
      <c r="M206" s="76">
        <v>2</v>
      </c>
      <c r="N206" s="76">
        <v>20</v>
      </c>
      <c r="O206" s="77">
        <v>0.0547945</v>
      </c>
      <c r="P206" s="77">
        <v>0.2516778523489933</v>
      </c>
      <c r="Q206" s="77">
        <v>0.4899328859060403</v>
      </c>
      <c r="R206" s="77">
        <v>0.25838926174496646</v>
      </c>
      <c r="S206" s="77">
        <v>0.11688311688311688</v>
      </c>
      <c r="T206" s="78">
        <v>298</v>
      </c>
      <c r="U206" s="78">
        <v>4</v>
      </c>
      <c r="V206" s="78">
        <v>146</v>
      </c>
      <c r="W206" s="78">
        <v>77</v>
      </c>
      <c r="X206" s="78">
        <v>9</v>
      </c>
      <c r="Y206" s="78">
        <v>75</v>
      </c>
      <c r="Z206" s="75">
        <v>1435</v>
      </c>
      <c r="AA206" s="79">
        <v>3.766404199</v>
      </c>
      <c r="AB206" s="80">
        <v>0.299663</v>
      </c>
      <c r="AC206" s="80">
        <v>0.33591480144378283</v>
      </c>
      <c r="AD206" s="80">
        <v>0.036251801443782816</v>
      </c>
      <c r="AE206" s="79">
        <v>103.7666960288035</v>
      </c>
      <c r="AF206" s="79">
        <v>10.766696028803494</v>
      </c>
      <c r="AG206" s="80">
        <v>0.26571428571428574</v>
      </c>
      <c r="AH206" s="80">
        <v>0.316622691292876</v>
      </c>
      <c r="AI206" s="80">
        <v>0.33714285714285713</v>
      </c>
      <c r="AJ206" s="80">
        <v>0.6537655484357332</v>
      </c>
      <c r="AK206" s="80">
        <v>0.29647627436801</v>
      </c>
      <c r="AL206" s="80">
        <v>0.34503086023431</v>
      </c>
      <c r="AM206" s="80">
        <v>0.3679048457965814</v>
      </c>
      <c r="AN206" s="80">
        <v>0.7129357060308914</v>
      </c>
      <c r="AO206" s="80">
        <v>0.03076198865372426</v>
      </c>
      <c r="AP206" s="80">
        <v>0.028408168941433998</v>
      </c>
    </row>
    <row r="207" spans="1:43" s="8" customFormat="1" ht="12.75">
      <c r="A207" s="75" t="s">
        <v>174</v>
      </c>
      <c r="B207" s="75" t="s">
        <v>159</v>
      </c>
      <c r="C207" s="75" t="s">
        <v>510</v>
      </c>
      <c r="D207" s="76">
        <v>454</v>
      </c>
      <c r="E207" s="76">
        <v>398</v>
      </c>
      <c r="F207" s="76">
        <v>103</v>
      </c>
      <c r="G207" s="76">
        <v>65</v>
      </c>
      <c r="H207" s="76">
        <v>21</v>
      </c>
      <c r="I207" s="76">
        <v>6</v>
      </c>
      <c r="J207" s="76">
        <v>11</v>
      </c>
      <c r="K207" s="76">
        <v>39</v>
      </c>
      <c r="L207" s="76">
        <v>47</v>
      </c>
      <c r="M207" s="76">
        <v>2</v>
      </c>
      <c r="N207" s="76">
        <v>14</v>
      </c>
      <c r="O207" s="77">
        <v>0.0206897</v>
      </c>
      <c r="P207" s="77">
        <v>0.1274787535410765</v>
      </c>
      <c r="Q207" s="77">
        <v>0.41076487252124644</v>
      </c>
      <c r="R207" s="77">
        <v>0.46175637393767704</v>
      </c>
      <c r="S207" s="77">
        <v>0.0736196319018405</v>
      </c>
      <c r="T207" s="78">
        <v>353</v>
      </c>
      <c r="U207" s="78">
        <v>14</v>
      </c>
      <c r="V207" s="78">
        <v>145</v>
      </c>
      <c r="W207" s="78">
        <v>163</v>
      </c>
      <c r="X207" s="78">
        <v>12</v>
      </c>
      <c r="Y207" s="78">
        <v>45</v>
      </c>
      <c r="Z207" s="75">
        <v>1767</v>
      </c>
      <c r="AA207" s="79">
        <v>3.892070485</v>
      </c>
      <c r="AB207" s="80">
        <v>0.269006</v>
      </c>
      <c r="AC207" s="80">
        <v>0.3055376255045094</v>
      </c>
      <c r="AD207" s="80">
        <v>0.03653162550450939</v>
      </c>
      <c r="AE207" s="79">
        <v>115.49386792254222</v>
      </c>
      <c r="AF207" s="79">
        <v>12.493867922542222</v>
      </c>
      <c r="AG207" s="80">
        <v>0.25879396984924624</v>
      </c>
      <c r="AH207" s="80">
        <v>0.3443708609271523</v>
      </c>
      <c r="AI207" s="80">
        <v>0.4020100502512563</v>
      </c>
      <c r="AJ207" s="80">
        <v>0.7463809111784085</v>
      </c>
      <c r="AK207" s="80">
        <v>0.2901855977953322</v>
      </c>
      <c r="AL207" s="80">
        <v>0.37195114331687024</v>
      </c>
      <c r="AM207" s="80">
        <v>0.43340167819734227</v>
      </c>
      <c r="AN207" s="80">
        <v>0.8053528215142125</v>
      </c>
      <c r="AO207" s="80">
        <v>0.031391627946085965</v>
      </c>
      <c r="AP207" s="80">
        <v>0.027580282389717936</v>
      </c>
      <c r="AQ207" s="69"/>
    </row>
    <row r="208" spans="1:43" s="8" customFormat="1" ht="12.75">
      <c r="A208" s="75" t="s">
        <v>520</v>
      </c>
      <c r="B208" s="75" t="s">
        <v>262</v>
      </c>
      <c r="C208" s="75" t="s">
        <v>516</v>
      </c>
      <c r="D208" s="76">
        <v>519</v>
      </c>
      <c r="E208" s="76">
        <v>480</v>
      </c>
      <c r="F208" s="76">
        <v>119</v>
      </c>
      <c r="G208" s="76">
        <v>87</v>
      </c>
      <c r="H208" s="76">
        <v>24</v>
      </c>
      <c r="I208" s="76">
        <v>1</v>
      </c>
      <c r="J208" s="76">
        <v>7</v>
      </c>
      <c r="K208" s="76">
        <v>22</v>
      </c>
      <c r="L208" s="76">
        <v>75</v>
      </c>
      <c r="M208" s="76">
        <v>2</v>
      </c>
      <c r="N208" s="76">
        <v>14</v>
      </c>
      <c r="O208" s="77">
        <v>0.06989247311827956</v>
      </c>
      <c r="P208" s="77">
        <v>0.1728395061728395</v>
      </c>
      <c r="Q208" s="77">
        <v>0.45925925925925926</v>
      </c>
      <c r="R208" s="77">
        <v>0.36790123456790125</v>
      </c>
      <c r="S208" s="77">
        <v>0.11409395973154363</v>
      </c>
      <c r="T208" s="78">
        <v>405</v>
      </c>
      <c r="U208" s="78">
        <v>6</v>
      </c>
      <c r="V208" s="78">
        <v>186</v>
      </c>
      <c r="W208" s="78">
        <v>149</v>
      </c>
      <c r="X208" s="78">
        <v>17</v>
      </c>
      <c r="Y208" s="78">
        <v>70</v>
      </c>
      <c r="Z208" s="75">
        <v>1996</v>
      </c>
      <c r="AA208" s="79">
        <v>3.8458574181117533</v>
      </c>
      <c r="AB208" s="80">
        <v>0.28</v>
      </c>
      <c r="AC208" s="80">
        <v>0.3165624552073002</v>
      </c>
      <c r="AD208" s="80">
        <v>0.03656245520730017</v>
      </c>
      <c r="AE208" s="79">
        <v>133.52852521575608</v>
      </c>
      <c r="AF208" s="79">
        <v>14.528525215756076</v>
      </c>
      <c r="AG208" s="80">
        <v>0.24791666666666667</v>
      </c>
      <c r="AH208" s="80">
        <v>0.28823529411764703</v>
      </c>
      <c r="AI208" s="80">
        <v>0.34791666666666665</v>
      </c>
      <c r="AJ208" s="80">
        <v>0.6361519607843137</v>
      </c>
      <c r="AK208" s="80">
        <v>0.2781844275328252</v>
      </c>
      <c r="AL208" s="80">
        <v>0.3167225984622668</v>
      </c>
      <c r="AM208" s="80">
        <v>0.37818442753282516</v>
      </c>
      <c r="AN208" s="80">
        <v>0.694907025995092</v>
      </c>
      <c r="AO208" s="80">
        <v>0.03026776086615851</v>
      </c>
      <c r="AP208" s="80">
        <v>0.028487304344619768</v>
      </c>
      <c r="AQ208" s="69"/>
    </row>
    <row r="209" spans="1:43" s="8" customFormat="1" ht="12.75">
      <c r="A209" s="75" t="s">
        <v>28</v>
      </c>
      <c r="B209" s="75" t="s">
        <v>361</v>
      </c>
      <c r="C209" s="75" t="s">
        <v>564</v>
      </c>
      <c r="D209" s="76">
        <v>288</v>
      </c>
      <c r="E209" s="76">
        <v>264</v>
      </c>
      <c r="F209" s="76">
        <v>60</v>
      </c>
      <c r="G209" s="76">
        <v>40</v>
      </c>
      <c r="H209" s="76">
        <v>16</v>
      </c>
      <c r="I209" s="76">
        <v>0</v>
      </c>
      <c r="J209" s="76">
        <v>4</v>
      </c>
      <c r="K209" s="76">
        <v>19</v>
      </c>
      <c r="L209" s="76">
        <v>44</v>
      </c>
      <c r="M209" s="76">
        <v>2</v>
      </c>
      <c r="N209" s="76">
        <v>0</v>
      </c>
      <c r="O209" s="77">
        <v>0.0512821</v>
      </c>
      <c r="P209" s="77">
        <v>0.18468468468468469</v>
      </c>
      <c r="Q209" s="77">
        <v>0.35135135135135137</v>
      </c>
      <c r="R209" s="77">
        <v>0.46396396396396394</v>
      </c>
      <c r="S209" s="77">
        <v>0.13592233009708737</v>
      </c>
      <c r="T209" s="78">
        <v>222</v>
      </c>
      <c r="U209" s="78">
        <v>3</v>
      </c>
      <c r="V209" s="78">
        <v>78</v>
      </c>
      <c r="W209" s="78">
        <v>103</v>
      </c>
      <c r="X209" s="78">
        <v>14</v>
      </c>
      <c r="Y209" s="78">
        <v>41</v>
      </c>
      <c r="Z209" s="75">
        <v>1106</v>
      </c>
      <c r="AA209" s="79">
        <v>3.840277778</v>
      </c>
      <c r="AB209" s="80">
        <v>0.256881</v>
      </c>
      <c r="AC209" s="80">
        <v>0.29348437309710756</v>
      </c>
      <c r="AD209" s="80">
        <v>0.03660337309710754</v>
      </c>
      <c r="AE209" s="79">
        <v>67.97959333516945</v>
      </c>
      <c r="AF209" s="79">
        <v>7.979593335169454</v>
      </c>
      <c r="AG209" s="80">
        <v>0.22727272727272727</v>
      </c>
      <c r="AH209" s="80">
        <v>0.2847222222222222</v>
      </c>
      <c r="AI209" s="80">
        <v>0.3446969696969697</v>
      </c>
      <c r="AJ209" s="80">
        <v>0.6294191919191919</v>
      </c>
      <c r="AK209" s="80">
        <v>0.2574984596029146</v>
      </c>
      <c r="AL209" s="80">
        <v>0.3124291435248939</v>
      </c>
      <c r="AM209" s="80">
        <v>0.37492270202715705</v>
      </c>
      <c r="AN209" s="80">
        <v>0.687351845552051</v>
      </c>
      <c r="AO209" s="80">
        <v>0.030225732330187355</v>
      </c>
      <c r="AP209" s="80">
        <v>0.027706921302671716</v>
      </c>
      <c r="AQ209" s="69"/>
    </row>
    <row r="210" spans="1:42" ht="12.75">
      <c r="A210" s="75" t="s">
        <v>255</v>
      </c>
      <c r="B210" s="75" t="s">
        <v>256</v>
      </c>
      <c r="C210" s="75" t="s">
        <v>544</v>
      </c>
      <c r="D210" s="76">
        <v>605</v>
      </c>
      <c r="E210" s="76">
        <v>556</v>
      </c>
      <c r="F210" s="76">
        <v>155</v>
      </c>
      <c r="G210" s="76">
        <v>104</v>
      </c>
      <c r="H210" s="76">
        <v>33</v>
      </c>
      <c r="I210" s="76">
        <v>8</v>
      </c>
      <c r="J210" s="76">
        <v>10</v>
      </c>
      <c r="K210" s="76">
        <v>31</v>
      </c>
      <c r="L210" s="76">
        <v>68</v>
      </c>
      <c r="M210" s="76">
        <v>3</v>
      </c>
      <c r="N210" s="76">
        <v>30</v>
      </c>
      <c r="O210" s="77">
        <v>0.0779817</v>
      </c>
      <c r="P210" s="77">
        <v>0.20704845814977973</v>
      </c>
      <c r="Q210" s="77">
        <v>0.4801762114537445</v>
      </c>
      <c r="R210" s="77">
        <v>0.31277533039647576</v>
      </c>
      <c r="S210" s="77">
        <v>0.1056338028169014</v>
      </c>
      <c r="T210" s="78">
        <v>454</v>
      </c>
      <c r="U210" s="78">
        <v>6</v>
      </c>
      <c r="V210" s="78">
        <v>218</v>
      </c>
      <c r="W210" s="78">
        <v>142</v>
      </c>
      <c r="X210" s="78">
        <v>15</v>
      </c>
      <c r="Y210" s="78">
        <v>94</v>
      </c>
      <c r="Z210" s="75">
        <v>2080</v>
      </c>
      <c r="AA210" s="79">
        <v>3.43801652892562</v>
      </c>
      <c r="AB210" s="80">
        <v>0.301455</v>
      </c>
      <c r="AC210" s="80">
        <v>0.3382243286953471</v>
      </c>
      <c r="AD210" s="80">
        <v>0.0367693286953471</v>
      </c>
      <c r="AE210" s="79">
        <v>172.68590210246194</v>
      </c>
      <c r="AF210" s="79">
        <v>17.685902102461938</v>
      </c>
      <c r="AG210" s="80">
        <v>0.2787769784172662</v>
      </c>
      <c r="AH210" s="80">
        <v>0.3221476510067114</v>
      </c>
      <c r="AI210" s="80">
        <v>0.39748201438848924</v>
      </c>
      <c r="AJ210" s="80">
        <v>0.7196296653952006</v>
      </c>
      <c r="AK210" s="80">
        <v>0.31058615486054303</v>
      </c>
      <c r="AL210" s="80">
        <v>0.3518219833933925</v>
      </c>
      <c r="AM210" s="80">
        <v>0.4292911908317661</v>
      </c>
      <c r="AN210" s="80">
        <v>0.7811131742251586</v>
      </c>
      <c r="AO210" s="80">
        <v>0.031809176443276854</v>
      </c>
      <c r="AP210" s="80">
        <v>0.0296743323866811</v>
      </c>
    </row>
    <row r="211" spans="1:42" ht="12.75">
      <c r="A211" s="75" t="s">
        <v>14</v>
      </c>
      <c r="B211" s="75" t="s">
        <v>427</v>
      </c>
      <c r="C211" s="75" t="s">
        <v>564</v>
      </c>
      <c r="D211" s="76">
        <v>608</v>
      </c>
      <c r="E211" s="76">
        <v>564</v>
      </c>
      <c r="F211" s="76">
        <v>139</v>
      </c>
      <c r="G211" s="76">
        <v>94</v>
      </c>
      <c r="H211" s="76">
        <v>28</v>
      </c>
      <c r="I211" s="76">
        <v>2</v>
      </c>
      <c r="J211" s="76">
        <v>15</v>
      </c>
      <c r="K211" s="76">
        <v>40</v>
      </c>
      <c r="L211" s="76">
        <v>102</v>
      </c>
      <c r="M211" s="76">
        <v>4</v>
      </c>
      <c r="N211" s="76">
        <v>2</v>
      </c>
      <c r="O211" s="77">
        <v>0.0420561</v>
      </c>
      <c r="P211" s="77">
        <v>0.1781115879828326</v>
      </c>
      <c r="Q211" s="77">
        <v>0.4592274678111588</v>
      </c>
      <c r="R211" s="77">
        <v>0.3626609442060086</v>
      </c>
      <c r="S211" s="77">
        <v>0.14792899408284024</v>
      </c>
      <c r="T211" s="78">
        <v>466</v>
      </c>
      <c r="U211" s="78">
        <v>0</v>
      </c>
      <c r="V211" s="78">
        <v>214</v>
      </c>
      <c r="W211" s="78">
        <v>169</v>
      </c>
      <c r="X211" s="78">
        <v>25</v>
      </c>
      <c r="Y211" s="78">
        <v>83</v>
      </c>
      <c r="Z211" s="75">
        <v>2249</v>
      </c>
      <c r="AA211" s="79">
        <v>3.699013158</v>
      </c>
      <c r="AB211" s="80">
        <v>0.274945</v>
      </c>
      <c r="AC211" s="80">
        <v>0.31209107678879244</v>
      </c>
      <c r="AD211" s="80">
        <v>0.03714607678879245</v>
      </c>
      <c r="AE211" s="79">
        <v>155.7530756317454</v>
      </c>
      <c r="AF211" s="79">
        <v>16.75307563174539</v>
      </c>
      <c r="AG211" s="80">
        <v>0.24645390070921985</v>
      </c>
      <c r="AH211" s="80">
        <v>0.2944078947368421</v>
      </c>
      <c r="AI211" s="80">
        <v>0.38120567375886527</v>
      </c>
      <c r="AJ211" s="80">
        <v>0.6756135684957074</v>
      </c>
      <c r="AK211" s="80">
        <v>0.2761579355172791</v>
      </c>
      <c r="AL211" s="80">
        <v>0.32196229544694965</v>
      </c>
      <c r="AM211" s="80">
        <v>0.4109097085669245</v>
      </c>
      <c r="AN211" s="80">
        <v>0.7328720040138741</v>
      </c>
      <c r="AO211" s="80">
        <v>0.02970403480805922</v>
      </c>
      <c r="AP211" s="80">
        <v>0.027554400710107563</v>
      </c>
    </row>
    <row r="212" spans="1:43" s="8" customFormat="1" ht="12.75">
      <c r="A212" s="75" t="s">
        <v>217</v>
      </c>
      <c r="B212" s="75" t="s">
        <v>218</v>
      </c>
      <c r="C212" s="75" t="s">
        <v>509</v>
      </c>
      <c r="D212" s="76">
        <v>539</v>
      </c>
      <c r="E212" s="76">
        <v>506</v>
      </c>
      <c r="F212" s="76">
        <v>129</v>
      </c>
      <c r="G212" s="76">
        <v>82</v>
      </c>
      <c r="H212" s="76">
        <v>29</v>
      </c>
      <c r="I212" s="76">
        <v>7</v>
      </c>
      <c r="J212" s="76">
        <v>11</v>
      </c>
      <c r="K212" s="76">
        <v>23</v>
      </c>
      <c r="L212" s="76">
        <v>104</v>
      </c>
      <c r="M212" s="76">
        <v>4</v>
      </c>
      <c r="N212" s="76">
        <v>18</v>
      </c>
      <c r="O212" s="77">
        <v>0.0932642</v>
      </c>
      <c r="P212" s="77">
        <v>0.1806930693069307</v>
      </c>
      <c r="Q212" s="77">
        <v>0.4777227722772277</v>
      </c>
      <c r="R212" s="77">
        <v>0.3415841584158416</v>
      </c>
      <c r="S212" s="77">
        <v>0.07971014492753623</v>
      </c>
      <c r="T212" s="78">
        <v>404</v>
      </c>
      <c r="U212" s="78">
        <v>3</v>
      </c>
      <c r="V212" s="78">
        <v>193</v>
      </c>
      <c r="W212" s="78">
        <v>138</v>
      </c>
      <c r="X212" s="78">
        <v>11</v>
      </c>
      <c r="Y212" s="78">
        <v>73</v>
      </c>
      <c r="Z212" s="75">
        <v>2096</v>
      </c>
      <c r="AA212" s="79">
        <v>3.888682746</v>
      </c>
      <c r="AB212" s="80">
        <v>0.298734</v>
      </c>
      <c r="AC212" s="80">
        <v>0.33588768745750225</v>
      </c>
      <c r="AD212" s="80">
        <v>0.03715368745750225</v>
      </c>
      <c r="AE212" s="79">
        <v>143.6756365457134</v>
      </c>
      <c r="AF212" s="79">
        <v>14.675636545713388</v>
      </c>
      <c r="AG212" s="80">
        <v>0.2549407114624506</v>
      </c>
      <c r="AH212" s="80">
        <v>0.2891791044776119</v>
      </c>
      <c r="AI212" s="80">
        <v>0.383399209486166</v>
      </c>
      <c r="AJ212" s="80">
        <v>0.672578313963778</v>
      </c>
      <c r="AK212" s="80">
        <v>0.2839439457425166</v>
      </c>
      <c r="AL212" s="80">
        <v>0.3165590234061817</v>
      </c>
      <c r="AM212" s="80">
        <v>0.412402443766232</v>
      </c>
      <c r="AN212" s="80">
        <v>0.7289614671724136</v>
      </c>
      <c r="AO212" s="80">
        <v>0.02900323428006596</v>
      </c>
      <c r="AP212" s="80">
        <v>0.02737991892856978</v>
      </c>
      <c r="AQ212" s="69"/>
    </row>
    <row r="213" spans="1:43" s="8" customFormat="1" ht="12.75">
      <c r="A213" s="75" t="s">
        <v>360</v>
      </c>
      <c r="B213" s="75" t="s">
        <v>203</v>
      </c>
      <c r="C213" s="75" t="s">
        <v>513</v>
      </c>
      <c r="D213" s="76">
        <v>640</v>
      </c>
      <c r="E213" s="76">
        <v>560</v>
      </c>
      <c r="F213" s="76">
        <v>136</v>
      </c>
      <c r="G213" s="76">
        <v>82</v>
      </c>
      <c r="H213" s="76">
        <v>27</v>
      </c>
      <c r="I213" s="76">
        <v>4</v>
      </c>
      <c r="J213" s="76">
        <v>23</v>
      </c>
      <c r="K213" s="76">
        <v>71</v>
      </c>
      <c r="L213" s="76">
        <v>161</v>
      </c>
      <c r="M213" s="76">
        <v>3</v>
      </c>
      <c r="N213" s="76">
        <v>36</v>
      </c>
      <c r="O213" s="77">
        <v>0.0920245</v>
      </c>
      <c r="P213" s="77">
        <v>0.18295739348370926</v>
      </c>
      <c r="Q213" s="77">
        <v>0.40852130325814534</v>
      </c>
      <c r="R213" s="77">
        <v>0.40852130325814534</v>
      </c>
      <c r="S213" s="77">
        <v>0.09202453987730061</v>
      </c>
      <c r="T213" s="78">
        <v>399</v>
      </c>
      <c r="U213" s="78">
        <v>4</v>
      </c>
      <c r="V213" s="78">
        <v>163</v>
      </c>
      <c r="W213" s="78">
        <v>163</v>
      </c>
      <c r="X213" s="78">
        <v>15</v>
      </c>
      <c r="Y213" s="78">
        <v>73</v>
      </c>
      <c r="Z213" s="75">
        <v>2472</v>
      </c>
      <c r="AA213" s="79">
        <v>3.8625</v>
      </c>
      <c r="AB213" s="80">
        <v>0.298153</v>
      </c>
      <c r="AC213" s="80">
        <v>0.3355843194845819</v>
      </c>
      <c r="AD213" s="80">
        <v>0.03743131948458189</v>
      </c>
      <c r="AE213" s="79">
        <v>150.18645708465652</v>
      </c>
      <c r="AF213" s="79">
        <v>14.186457084656524</v>
      </c>
      <c r="AG213" s="80">
        <v>0.24285714285714285</v>
      </c>
      <c r="AH213" s="80">
        <v>0.33072100313479624</v>
      </c>
      <c r="AI213" s="80">
        <v>0.41964285714285715</v>
      </c>
      <c r="AJ213" s="80">
        <v>0.7503638602776534</v>
      </c>
      <c r="AK213" s="80">
        <v>0.26819010193688664</v>
      </c>
      <c r="AL213" s="80">
        <v>0.3529568292862955</v>
      </c>
      <c r="AM213" s="80">
        <v>0.44497581622260096</v>
      </c>
      <c r="AN213" s="80">
        <v>0.7979326455088964</v>
      </c>
      <c r="AO213" s="80">
        <v>0.025332959079743783</v>
      </c>
      <c r="AP213" s="80">
        <v>0.02223582615149927</v>
      </c>
      <c r="AQ213" s="69"/>
    </row>
    <row r="214" spans="1:43" s="8" customFormat="1" ht="12.75">
      <c r="A214" s="75" t="s">
        <v>529</v>
      </c>
      <c r="B214" s="75" t="s">
        <v>380</v>
      </c>
      <c r="C214" s="75" t="s">
        <v>516</v>
      </c>
      <c r="D214" s="76">
        <v>571</v>
      </c>
      <c r="E214" s="76">
        <v>520</v>
      </c>
      <c r="F214" s="76">
        <v>128</v>
      </c>
      <c r="G214" s="76">
        <v>90</v>
      </c>
      <c r="H214" s="76">
        <v>27</v>
      </c>
      <c r="I214" s="76">
        <v>3</v>
      </c>
      <c r="J214" s="76">
        <v>8</v>
      </c>
      <c r="K214" s="76">
        <v>35</v>
      </c>
      <c r="L214" s="76">
        <v>72</v>
      </c>
      <c r="M214" s="76">
        <v>7</v>
      </c>
      <c r="N214" s="76">
        <v>21</v>
      </c>
      <c r="O214" s="77">
        <v>0.07228915662650602</v>
      </c>
      <c r="P214" s="77">
        <v>0.21238938053097345</v>
      </c>
      <c r="Q214" s="77">
        <v>0.3672566371681416</v>
      </c>
      <c r="R214" s="77">
        <v>0.42035398230088494</v>
      </c>
      <c r="S214" s="77">
        <v>0.13157894736842105</v>
      </c>
      <c r="T214" s="78">
        <v>452</v>
      </c>
      <c r="U214" s="78">
        <v>7</v>
      </c>
      <c r="V214" s="78">
        <v>166</v>
      </c>
      <c r="W214" s="78">
        <v>190</v>
      </c>
      <c r="X214" s="78">
        <v>25</v>
      </c>
      <c r="Y214" s="78">
        <v>96</v>
      </c>
      <c r="Z214" s="75">
        <v>2113</v>
      </c>
      <c r="AA214" s="79">
        <v>3.7005253940455343</v>
      </c>
      <c r="AB214" s="80">
        <v>0.2684563758389262</v>
      </c>
      <c r="AC214" s="80">
        <v>0.3068586223283917</v>
      </c>
      <c r="AD214" s="80">
        <v>0.0384022464894655</v>
      </c>
      <c r="AE214" s="79">
        <v>145.14143585927698</v>
      </c>
      <c r="AF214" s="79">
        <v>17.14143585927698</v>
      </c>
      <c r="AG214" s="80">
        <v>0.24615384615384617</v>
      </c>
      <c r="AH214" s="80">
        <v>0.29876977152899825</v>
      </c>
      <c r="AI214" s="80">
        <v>0.35</v>
      </c>
      <c r="AJ214" s="80">
        <v>0.6487697715289982</v>
      </c>
      <c r="AK214" s="80">
        <v>0.279118145883225</v>
      </c>
      <c r="AL214" s="80">
        <v>0.32889531785461684</v>
      </c>
      <c r="AM214" s="80">
        <v>0.3829642997293788</v>
      </c>
      <c r="AN214" s="80">
        <v>0.7118596175839956</v>
      </c>
      <c r="AO214" s="80">
        <v>0.03296429972937881</v>
      </c>
      <c r="AP214" s="80">
        <v>0.03012554632561859</v>
      </c>
      <c r="AQ214" s="69"/>
    </row>
    <row r="215" spans="1:42" ht="12.75">
      <c r="A215" s="75" t="s">
        <v>75</v>
      </c>
      <c r="B215" s="75" t="s">
        <v>361</v>
      </c>
      <c r="C215" s="75" t="s">
        <v>508</v>
      </c>
      <c r="D215" s="76">
        <v>489</v>
      </c>
      <c r="E215" s="76">
        <v>427</v>
      </c>
      <c r="F215" s="76">
        <v>100</v>
      </c>
      <c r="G215" s="76">
        <v>61</v>
      </c>
      <c r="H215" s="76">
        <v>24</v>
      </c>
      <c r="I215" s="76">
        <v>0</v>
      </c>
      <c r="J215" s="76">
        <v>15</v>
      </c>
      <c r="K215" s="76">
        <v>55</v>
      </c>
      <c r="L215" s="76">
        <v>105</v>
      </c>
      <c r="M215" s="76">
        <v>4</v>
      </c>
      <c r="N215" s="76">
        <v>0</v>
      </c>
      <c r="O215" s="77">
        <v>0.0211268</v>
      </c>
      <c r="P215" s="77">
        <v>0.13803680981595093</v>
      </c>
      <c r="Q215" s="77">
        <v>0.43558282208588955</v>
      </c>
      <c r="R215" s="77">
        <v>0.4263803680981595</v>
      </c>
      <c r="S215" s="77">
        <v>0.06474820143884892</v>
      </c>
      <c r="T215" s="78">
        <v>326</v>
      </c>
      <c r="U215" s="78">
        <v>3</v>
      </c>
      <c r="V215" s="78">
        <v>142</v>
      </c>
      <c r="W215" s="78">
        <v>139</v>
      </c>
      <c r="X215" s="78">
        <v>9</v>
      </c>
      <c r="Y215" s="78">
        <v>45</v>
      </c>
      <c r="Z215" s="75">
        <v>1940</v>
      </c>
      <c r="AA215" s="79">
        <v>3.967280164</v>
      </c>
      <c r="AB215" s="80">
        <v>0.273312</v>
      </c>
      <c r="AC215" s="80">
        <v>0.3118394247428888</v>
      </c>
      <c r="AD215" s="80">
        <v>0.03852742474288878</v>
      </c>
      <c r="AE215" s="79">
        <v>111.98206109503842</v>
      </c>
      <c r="AF215" s="79">
        <v>11.982061095038418</v>
      </c>
      <c r="AG215" s="80">
        <v>0.234192037470726</v>
      </c>
      <c r="AH215" s="80">
        <v>0.3231083844580777</v>
      </c>
      <c r="AI215" s="80">
        <v>0.4028103044496487</v>
      </c>
      <c r="AJ215" s="80">
        <v>0.7259186889077265</v>
      </c>
      <c r="AK215" s="80">
        <v>0.26225307048018365</v>
      </c>
      <c r="AL215" s="80">
        <v>0.3476115768814692</v>
      </c>
      <c r="AM215" s="80">
        <v>0.43087133745910633</v>
      </c>
      <c r="AN215" s="80">
        <v>0.7784829143405756</v>
      </c>
      <c r="AO215" s="80">
        <v>0.028061033009457642</v>
      </c>
      <c r="AP215" s="80">
        <v>0.024503192423391496</v>
      </c>
    </row>
    <row r="216" spans="1:43" s="8" customFormat="1" ht="12.75">
      <c r="A216" s="75" t="s">
        <v>148</v>
      </c>
      <c r="B216" s="75" t="s">
        <v>338</v>
      </c>
      <c r="C216" s="75" t="s">
        <v>540</v>
      </c>
      <c r="D216" s="76">
        <v>551</v>
      </c>
      <c r="E216" s="76">
        <v>500</v>
      </c>
      <c r="F216" s="76">
        <v>131</v>
      </c>
      <c r="G216" s="76">
        <v>81</v>
      </c>
      <c r="H216" s="76">
        <v>28</v>
      </c>
      <c r="I216" s="76">
        <v>0</v>
      </c>
      <c r="J216" s="76">
        <v>22</v>
      </c>
      <c r="K216" s="76">
        <v>48</v>
      </c>
      <c r="L216" s="76">
        <v>84</v>
      </c>
      <c r="M216" s="76">
        <v>1</v>
      </c>
      <c r="N216" s="76">
        <v>1</v>
      </c>
      <c r="O216" s="77">
        <v>0.0331492</v>
      </c>
      <c r="P216" s="77">
        <v>0.1774580335731415</v>
      </c>
      <c r="Q216" s="77">
        <v>0.434052757793765</v>
      </c>
      <c r="R216" s="77">
        <v>0.38848920863309355</v>
      </c>
      <c r="S216" s="77">
        <v>0.06172839506172839</v>
      </c>
      <c r="T216" s="78">
        <v>417</v>
      </c>
      <c r="U216" s="78">
        <v>2</v>
      </c>
      <c r="V216" s="78">
        <v>181</v>
      </c>
      <c r="W216" s="78">
        <v>162</v>
      </c>
      <c r="X216" s="78">
        <v>10</v>
      </c>
      <c r="Y216" s="78">
        <v>74</v>
      </c>
      <c r="Z216" s="75">
        <v>2096</v>
      </c>
      <c r="AA216" s="79">
        <v>3.80399274</v>
      </c>
      <c r="AB216" s="80">
        <v>0.275949</v>
      </c>
      <c r="AC216" s="80">
        <v>0.3146564541525616</v>
      </c>
      <c r="AD216" s="80">
        <v>0.038707454152561604</v>
      </c>
      <c r="AE216" s="79">
        <v>146.28929939026182</v>
      </c>
      <c r="AF216" s="79">
        <v>15.289299390261817</v>
      </c>
      <c r="AG216" s="80">
        <v>0.262</v>
      </c>
      <c r="AH216" s="80">
        <v>0.32849364791288566</v>
      </c>
      <c r="AI216" s="80">
        <v>0.456</v>
      </c>
      <c r="AJ216" s="80">
        <v>0.7844936479128857</v>
      </c>
      <c r="AK216" s="80">
        <v>0.2925785987805236</v>
      </c>
      <c r="AL216" s="80">
        <v>0.35624192266835175</v>
      </c>
      <c r="AM216" s="80">
        <v>0.4865785987805236</v>
      </c>
      <c r="AN216" s="80">
        <v>0.8428205214488753</v>
      </c>
      <c r="AO216" s="80">
        <v>0.030578598780523603</v>
      </c>
      <c r="AP216" s="80">
        <v>0.027748274755466096</v>
      </c>
      <c r="AQ216" s="69"/>
    </row>
    <row r="217" spans="1:43" s="8" customFormat="1" ht="12.75">
      <c r="A217" s="75" t="s">
        <v>315</v>
      </c>
      <c r="B217" s="75" t="s">
        <v>316</v>
      </c>
      <c r="C217" s="75" t="s">
        <v>563</v>
      </c>
      <c r="D217" s="76">
        <v>321</v>
      </c>
      <c r="E217" s="76">
        <v>267</v>
      </c>
      <c r="F217" s="76">
        <v>61</v>
      </c>
      <c r="G217" s="76">
        <v>43</v>
      </c>
      <c r="H217" s="76">
        <v>12</v>
      </c>
      <c r="I217" s="76">
        <v>2</v>
      </c>
      <c r="J217" s="76">
        <v>4</v>
      </c>
      <c r="K217" s="76">
        <v>44</v>
      </c>
      <c r="L217" s="76">
        <v>52</v>
      </c>
      <c r="M217" s="76">
        <v>0</v>
      </c>
      <c r="N217" s="76">
        <v>4</v>
      </c>
      <c r="O217" s="77">
        <v>0.02</v>
      </c>
      <c r="P217" s="77">
        <v>0.17061611374407584</v>
      </c>
      <c r="Q217" s="77">
        <v>0.47393364928909953</v>
      </c>
      <c r="R217" s="77">
        <v>0.35545023696682465</v>
      </c>
      <c r="S217" s="77">
        <v>0.21333333333333335</v>
      </c>
      <c r="T217" s="78">
        <v>211</v>
      </c>
      <c r="U217" s="78">
        <v>3</v>
      </c>
      <c r="V217" s="78">
        <v>100</v>
      </c>
      <c r="W217" s="78">
        <v>75</v>
      </c>
      <c r="X217" s="78">
        <v>16</v>
      </c>
      <c r="Y217" s="78">
        <v>36</v>
      </c>
      <c r="Z217" s="75">
        <v>1268</v>
      </c>
      <c r="AA217" s="79">
        <v>3.950155763</v>
      </c>
      <c r="AB217" s="80">
        <v>0.270142</v>
      </c>
      <c r="AC217" s="80">
        <v>0.3094599471880292</v>
      </c>
      <c r="AD217" s="80">
        <v>0.03931794718802922</v>
      </c>
      <c r="AE217" s="79">
        <v>69.29604885667416</v>
      </c>
      <c r="AF217" s="79">
        <v>8.296048856674162</v>
      </c>
      <c r="AG217" s="80">
        <v>0.22846441947565543</v>
      </c>
      <c r="AH217" s="80">
        <v>0.34394904458598724</v>
      </c>
      <c r="AI217" s="80">
        <v>0.3295880149812734</v>
      </c>
      <c r="AJ217" s="80">
        <v>0.6735370595672606</v>
      </c>
      <c r="AK217" s="80">
        <v>0.25953576350814295</v>
      </c>
      <c r="AL217" s="80">
        <v>0.37036958234609607</v>
      </c>
      <c r="AM217" s="80">
        <v>0.3606593590137609</v>
      </c>
      <c r="AN217" s="80">
        <v>0.731028941359857</v>
      </c>
      <c r="AO217" s="80">
        <v>0.031071344032487513</v>
      </c>
      <c r="AP217" s="80">
        <v>0.02642053776010883</v>
      </c>
      <c r="AQ217" s="69"/>
    </row>
    <row r="218" spans="1:42" ht="12.75">
      <c r="A218" s="75" t="s">
        <v>12</v>
      </c>
      <c r="B218" s="75" t="s">
        <v>237</v>
      </c>
      <c r="C218" s="75" t="s">
        <v>566</v>
      </c>
      <c r="D218" s="76">
        <v>303</v>
      </c>
      <c r="E218" s="76">
        <v>269</v>
      </c>
      <c r="F218" s="76">
        <v>53</v>
      </c>
      <c r="G218" s="76">
        <v>38</v>
      </c>
      <c r="H218" s="76">
        <v>10</v>
      </c>
      <c r="I218" s="76">
        <v>2</v>
      </c>
      <c r="J218" s="76">
        <v>3</v>
      </c>
      <c r="K218" s="76">
        <v>24</v>
      </c>
      <c r="L218" s="76">
        <v>74</v>
      </c>
      <c r="M218" s="76">
        <v>3</v>
      </c>
      <c r="N218" s="76">
        <v>1</v>
      </c>
      <c r="O218" s="77">
        <v>0.0735294</v>
      </c>
      <c r="P218" s="77">
        <v>0.19696969696969696</v>
      </c>
      <c r="Q218" s="77">
        <v>0.3434343434343434</v>
      </c>
      <c r="R218" s="77">
        <v>0.4595959595959596</v>
      </c>
      <c r="S218" s="77">
        <v>0.16483516483516483</v>
      </c>
      <c r="T218" s="78">
        <v>198</v>
      </c>
      <c r="U218" s="78">
        <v>2</v>
      </c>
      <c r="V218" s="78">
        <v>68</v>
      </c>
      <c r="W218" s="78">
        <v>91</v>
      </c>
      <c r="X218" s="78">
        <v>15</v>
      </c>
      <c r="Y218" s="78">
        <v>39</v>
      </c>
      <c r="Z218" s="75">
        <v>1168</v>
      </c>
      <c r="AA218" s="79">
        <v>3.854785479</v>
      </c>
      <c r="AB218" s="80">
        <v>0.25641</v>
      </c>
      <c r="AC218" s="80">
        <v>0.2966175943252899</v>
      </c>
      <c r="AD218" s="80">
        <v>0.040207594325289864</v>
      </c>
      <c r="AE218" s="79">
        <v>60.84043089343153</v>
      </c>
      <c r="AF218" s="79">
        <v>7.840430893431531</v>
      </c>
      <c r="AG218" s="80">
        <v>0.1970260223048327</v>
      </c>
      <c r="AH218" s="80">
        <v>0.2651006711409396</v>
      </c>
      <c r="AI218" s="80">
        <v>0.2788104089219331</v>
      </c>
      <c r="AJ218" s="80">
        <v>0.5439110800628727</v>
      </c>
      <c r="AK218" s="80">
        <v>0.22617260555179008</v>
      </c>
      <c r="AL218" s="80">
        <v>0.29141084192426686</v>
      </c>
      <c r="AM218" s="80">
        <v>0.3079569921688905</v>
      </c>
      <c r="AN218" s="80">
        <v>0.5993678340931574</v>
      </c>
      <c r="AO218" s="80">
        <v>0.029146583246957375</v>
      </c>
      <c r="AP218" s="80">
        <v>0.026310170783327258</v>
      </c>
    </row>
    <row r="219" spans="1:43" s="8" customFormat="1" ht="12.75">
      <c r="A219" s="75" t="s">
        <v>24</v>
      </c>
      <c r="B219" s="75" t="s">
        <v>25</v>
      </c>
      <c r="C219" s="75" t="s">
        <v>564</v>
      </c>
      <c r="D219" s="76">
        <v>317</v>
      </c>
      <c r="E219" s="76">
        <v>287</v>
      </c>
      <c r="F219" s="76">
        <v>64</v>
      </c>
      <c r="G219" s="76">
        <v>45</v>
      </c>
      <c r="H219" s="76">
        <v>12</v>
      </c>
      <c r="I219" s="76">
        <v>0</v>
      </c>
      <c r="J219" s="76">
        <v>7</v>
      </c>
      <c r="K219" s="76">
        <v>24</v>
      </c>
      <c r="L219" s="76">
        <v>79</v>
      </c>
      <c r="M219" s="76">
        <v>1</v>
      </c>
      <c r="N219" s="76">
        <v>3</v>
      </c>
      <c r="O219" s="77">
        <v>0.0833333</v>
      </c>
      <c r="P219" s="77">
        <v>0.2079207920792079</v>
      </c>
      <c r="Q219" s="77">
        <v>0.4158415841584158</v>
      </c>
      <c r="R219" s="77">
        <v>0.37623762376237624</v>
      </c>
      <c r="S219" s="77">
        <v>0.10526315789473684</v>
      </c>
      <c r="T219" s="78">
        <v>202</v>
      </c>
      <c r="U219" s="78">
        <v>3</v>
      </c>
      <c r="V219" s="78">
        <v>84</v>
      </c>
      <c r="W219" s="78">
        <v>76</v>
      </c>
      <c r="X219" s="78">
        <v>8</v>
      </c>
      <c r="Y219" s="78">
        <v>42</v>
      </c>
      <c r="Z219" s="75">
        <v>1298</v>
      </c>
      <c r="AA219" s="79">
        <v>4.094637224</v>
      </c>
      <c r="AB219" s="80">
        <v>0.282178</v>
      </c>
      <c r="AC219" s="80">
        <v>0.3225075831530196</v>
      </c>
      <c r="AD219" s="80">
        <v>0.0403295831530196</v>
      </c>
      <c r="AE219" s="79">
        <v>72.14653179690995</v>
      </c>
      <c r="AF219" s="79">
        <v>8.146531796909954</v>
      </c>
      <c r="AG219" s="80">
        <v>0.2229965156794425</v>
      </c>
      <c r="AH219" s="80">
        <v>0.28888888888888886</v>
      </c>
      <c r="AI219" s="80">
        <v>0.34843205574912894</v>
      </c>
      <c r="AJ219" s="80">
        <v>0.6373209446380178</v>
      </c>
      <c r="AK219" s="80">
        <v>0.25138164389167234</v>
      </c>
      <c r="AL219" s="80">
        <v>0.3147508945933649</v>
      </c>
      <c r="AM219" s="80">
        <v>0.37681718396135877</v>
      </c>
      <c r="AN219" s="80">
        <v>0.6915680785547237</v>
      </c>
      <c r="AO219" s="80">
        <v>0.028385128212229827</v>
      </c>
      <c r="AP219" s="80">
        <v>0.025862005704476054</v>
      </c>
      <c r="AQ219" s="69"/>
    </row>
    <row r="220" spans="1:43" s="8" customFormat="1" ht="12.75">
      <c r="A220" s="75" t="s">
        <v>267</v>
      </c>
      <c r="B220" s="75" t="s">
        <v>456</v>
      </c>
      <c r="C220" s="75" t="s">
        <v>541</v>
      </c>
      <c r="D220" s="76">
        <v>426</v>
      </c>
      <c r="E220" s="76">
        <v>345</v>
      </c>
      <c r="F220" s="76">
        <v>82</v>
      </c>
      <c r="G220" s="76">
        <v>50</v>
      </c>
      <c r="H220" s="76">
        <v>17</v>
      </c>
      <c r="I220" s="76">
        <v>1</v>
      </c>
      <c r="J220" s="76">
        <v>14</v>
      </c>
      <c r="K220" s="76">
        <v>70</v>
      </c>
      <c r="L220" s="76">
        <v>89</v>
      </c>
      <c r="M220" s="76">
        <v>4</v>
      </c>
      <c r="N220" s="76">
        <v>6</v>
      </c>
      <c r="O220" s="77">
        <v>0.0434783</v>
      </c>
      <c r="P220" s="77">
        <v>0.20384615384615384</v>
      </c>
      <c r="Q220" s="77">
        <v>0.35384615384615387</v>
      </c>
      <c r="R220" s="77">
        <v>0.4423076923076923</v>
      </c>
      <c r="S220" s="77">
        <v>0.16521739130434782</v>
      </c>
      <c r="T220" s="78">
        <v>260</v>
      </c>
      <c r="U220" s="78">
        <v>5</v>
      </c>
      <c r="V220" s="78">
        <v>92</v>
      </c>
      <c r="W220" s="78">
        <v>115</v>
      </c>
      <c r="X220" s="78">
        <v>19</v>
      </c>
      <c r="Y220" s="78">
        <v>53</v>
      </c>
      <c r="Z220" s="75">
        <v>1801</v>
      </c>
      <c r="AA220" s="79">
        <v>4.227699531</v>
      </c>
      <c r="AB220" s="80">
        <v>0.276423</v>
      </c>
      <c r="AC220" s="80">
        <v>0.3171576130434783</v>
      </c>
      <c r="AD220" s="80">
        <v>0.04073461304347831</v>
      </c>
      <c r="AE220" s="79">
        <v>92.02077280869565</v>
      </c>
      <c r="AF220" s="79">
        <v>10.020772808695654</v>
      </c>
      <c r="AG220" s="80">
        <v>0.23768115942028986</v>
      </c>
      <c r="AH220" s="80">
        <v>0.37028301886792453</v>
      </c>
      <c r="AI220" s="80">
        <v>0.41739130434782606</v>
      </c>
      <c r="AJ220" s="80">
        <v>0.7876743232157506</v>
      </c>
      <c r="AK220" s="80">
        <v>0.2667268777063642</v>
      </c>
      <c r="AL220" s="80">
        <v>0.39391691700164067</v>
      </c>
      <c r="AM220" s="80">
        <v>0.4464370226339004</v>
      </c>
      <c r="AN220" s="80">
        <v>0.8403539396355411</v>
      </c>
      <c r="AO220" s="80">
        <v>0.029045718286074357</v>
      </c>
      <c r="AP220" s="80">
        <v>0.023633898133716136</v>
      </c>
      <c r="AQ220" s="69"/>
    </row>
    <row r="221" spans="1:43" s="8" customFormat="1" ht="12.75">
      <c r="A221" s="75" t="s">
        <v>156</v>
      </c>
      <c r="B221" s="75" t="s">
        <v>157</v>
      </c>
      <c r="C221" s="75" t="s">
        <v>505</v>
      </c>
      <c r="D221" s="76">
        <v>454</v>
      </c>
      <c r="E221" s="76">
        <v>398</v>
      </c>
      <c r="F221" s="76">
        <v>98</v>
      </c>
      <c r="G221" s="76">
        <v>73</v>
      </c>
      <c r="H221" s="76">
        <v>15</v>
      </c>
      <c r="I221" s="76">
        <v>3</v>
      </c>
      <c r="J221" s="76">
        <v>7</v>
      </c>
      <c r="K221" s="76">
        <v>49</v>
      </c>
      <c r="L221" s="76">
        <v>84</v>
      </c>
      <c r="M221" s="76">
        <v>4</v>
      </c>
      <c r="N221" s="76">
        <v>19</v>
      </c>
      <c r="O221" s="77">
        <v>0.0597826</v>
      </c>
      <c r="P221" s="77">
        <v>0.1518987341772152</v>
      </c>
      <c r="Q221" s="77">
        <v>0.5822784810126582</v>
      </c>
      <c r="R221" s="77">
        <v>0.26582278481012656</v>
      </c>
      <c r="S221" s="77">
        <v>0.07142857142857142</v>
      </c>
      <c r="T221" s="78">
        <v>316</v>
      </c>
      <c r="U221" s="78">
        <v>2</v>
      </c>
      <c r="V221" s="78">
        <v>184</v>
      </c>
      <c r="W221" s="78">
        <v>84</v>
      </c>
      <c r="X221" s="78">
        <v>6</v>
      </c>
      <c r="Y221" s="78">
        <v>48</v>
      </c>
      <c r="Z221" s="75">
        <v>1841</v>
      </c>
      <c r="AA221" s="79">
        <v>4.055066079</v>
      </c>
      <c r="AB221" s="80">
        <v>0.292605</v>
      </c>
      <c r="AC221" s="80">
        <v>0.3334180417747891</v>
      </c>
      <c r="AD221" s="80">
        <v>0.040813041774789116</v>
      </c>
      <c r="AE221" s="79">
        <v>110.69301099195941</v>
      </c>
      <c r="AF221" s="79">
        <v>12.693010991959412</v>
      </c>
      <c r="AG221" s="80">
        <v>0.24623115577889448</v>
      </c>
      <c r="AH221" s="80">
        <v>0.32891832229580575</v>
      </c>
      <c r="AI221" s="80">
        <v>0.3442211055276382</v>
      </c>
      <c r="AJ221" s="80">
        <v>0.6731394278234439</v>
      </c>
      <c r="AK221" s="80">
        <v>0.27812314319587794</v>
      </c>
      <c r="AL221" s="80">
        <v>0.35693821411028565</v>
      </c>
      <c r="AM221" s="80">
        <v>0.37611309294462164</v>
      </c>
      <c r="AN221" s="80">
        <v>0.7330513070549073</v>
      </c>
      <c r="AO221" s="80">
        <v>0.03189198741698346</v>
      </c>
      <c r="AP221" s="80">
        <v>0.02801989181447989</v>
      </c>
      <c r="AQ221" s="69"/>
    </row>
    <row r="222" spans="1:43" s="8" customFormat="1" ht="12.75">
      <c r="A222" s="75" t="s">
        <v>73</v>
      </c>
      <c r="B222" s="75" t="s">
        <v>365</v>
      </c>
      <c r="C222" s="75" t="s">
        <v>508</v>
      </c>
      <c r="D222" s="76">
        <v>507</v>
      </c>
      <c r="E222" s="76">
        <v>477</v>
      </c>
      <c r="F222" s="76">
        <v>107</v>
      </c>
      <c r="G222" s="76">
        <v>68</v>
      </c>
      <c r="H222" s="76">
        <v>19</v>
      </c>
      <c r="I222" s="76">
        <v>1</v>
      </c>
      <c r="J222" s="76">
        <v>19</v>
      </c>
      <c r="K222" s="76">
        <v>20</v>
      </c>
      <c r="L222" s="76">
        <v>140</v>
      </c>
      <c r="M222" s="76">
        <v>8</v>
      </c>
      <c r="N222" s="76">
        <v>6</v>
      </c>
      <c r="O222" s="77">
        <v>0.0785714</v>
      </c>
      <c r="P222" s="77">
        <v>0.14534883720930233</v>
      </c>
      <c r="Q222" s="77">
        <v>0.4069767441860465</v>
      </c>
      <c r="R222" s="77">
        <v>0.4476744186046512</v>
      </c>
      <c r="S222" s="77">
        <v>0.1038961038961039</v>
      </c>
      <c r="T222" s="78">
        <v>344</v>
      </c>
      <c r="U222" s="78">
        <v>1</v>
      </c>
      <c r="V222" s="78">
        <v>140</v>
      </c>
      <c r="W222" s="78">
        <v>154</v>
      </c>
      <c r="X222" s="78">
        <v>16</v>
      </c>
      <c r="Y222" s="78">
        <v>50</v>
      </c>
      <c r="Z222" s="75">
        <v>1817</v>
      </c>
      <c r="AA222" s="79">
        <v>3.58382643</v>
      </c>
      <c r="AB222" s="80">
        <v>0.269939</v>
      </c>
      <c r="AC222" s="80">
        <v>0.31199899502080924</v>
      </c>
      <c r="AD222" s="80">
        <v>0.04205999502080926</v>
      </c>
      <c r="AE222" s="79">
        <v>120.71167237678381</v>
      </c>
      <c r="AF222" s="79">
        <v>13.71167237678381</v>
      </c>
      <c r="AG222" s="80">
        <v>0.22431865828092243</v>
      </c>
      <c r="AH222" s="80">
        <v>0.25296442687747034</v>
      </c>
      <c r="AI222" s="80">
        <v>0.389937106918239</v>
      </c>
      <c r="AJ222" s="80">
        <v>0.6429015337957094</v>
      </c>
      <c r="AK222" s="80">
        <v>0.2530643026766956</v>
      </c>
      <c r="AL222" s="80">
        <v>0.2800625936300075</v>
      </c>
      <c r="AM222" s="80">
        <v>0.4186827513140122</v>
      </c>
      <c r="AN222" s="80">
        <v>0.6987453449440197</v>
      </c>
      <c r="AO222" s="80">
        <v>0.02874564439577318</v>
      </c>
      <c r="AP222" s="80">
        <v>0.02709816675253718</v>
      </c>
      <c r="AQ222" s="69"/>
    </row>
    <row r="223" spans="1:43" s="8" customFormat="1" ht="12.75">
      <c r="A223" s="75" t="s">
        <v>525</v>
      </c>
      <c r="B223" s="75" t="s">
        <v>526</v>
      </c>
      <c r="C223" s="75" t="s">
        <v>516</v>
      </c>
      <c r="D223" s="76">
        <v>372</v>
      </c>
      <c r="E223" s="76">
        <v>311</v>
      </c>
      <c r="F223" s="76">
        <v>65</v>
      </c>
      <c r="G223" s="76">
        <v>38</v>
      </c>
      <c r="H223" s="76">
        <v>12</v>
      </c>
      <c r="I223" s="76">
        <v>1</v>
      </c>
      <c r="J223" s="76">
        <v>14</v>
      </c>
      <c r="K223" s="76">
        <v>48</v>
      </c>
      <c r="L223" s="76">
        <v>105</v>
      </c>
      <c r="M223" s="76">
        <v>5</v>
      </c>
      <c r="N223" s="76">
        <v>7</v>
      </c>
      <c r="O223" s="77">
        <v>0.09859154929577464</v>
      </c>
      <c r="P223" s="77">
        <v>0.18009478672985782</v>
      </c>
      <c r="Q223" s="77">
        <v>0.33649289099526064</v>
      </c>
      <c r="R223" s="77">
        <v>0.4834123222748815</v>
      </c>
      <c r="S223" s="77">
        <v>0.09803921568627451</v>
      </c>
      <c r="T223" s="78">
        <v>211</v>
      </c>
      <c r="U223" s="78">
        <v>8</v>
      </c>
      <c r="V223" s="78">
        <v>71</v>
      </c>
      <c r="W223" s="78">
        <v>102</v>
      </c>
      <c r="X223" s="78">
        <v>10</v>
      </c>
      <c r="Y223" s="78">
        <v>38</v>
      </c>
      <c r="Z223" s="75">
        <v>1480</v>
      </c>
      <c r="AA223" s="79">
        <v>3.978494623655914</v>
      </c>
      <c r="AB223" s="80">
        <v>0.25888324873096447</v>
      </c>
      <c r="AC223" s="80">
        <v>0.3015001218013743</v>
      </c>
      <c r="AD223" s="80">
        <v>0.042616873070409844</v>
      </c>
      <c r="AE223" s="79">
        <v>73.41905278969938</v>
      </c>
      <c r="AF223" s="79">
        <v>8.419052789699379</v>
      </c>
      <c r="AG223" s="80">
        <v>0.2090032154340836</v>
      </c>
      <c r="AH223" s="80">
        <v>0.32526881720430106</v>
      </c>
      <c r="AI223" s="80">
        <v>0.39228295819935693</v>
      </c>
      <c r="AJ223" s="80">
        <v>0.717551775403658</v>
      </c>
      <c r="AK223" s="80">
        <v>0.23607412472572148</v>
      </c>
      <c r="AL223" s="80">
        <v>0.3479006795422026</v>
      </c>
      <c r="AM223" s="80">
        <v>0.4193538674909948</v>
      </c>
      <c r="AN223" s="80">
        <v>0.7672545470331974</v>
      </c>
      <c r="AO223" s="80">
        <v>0.027070909291637885</v>
      </c>
      <c r="AP223" s="80">
        <v>0.022631862337901543</v>
      </c>
      <c r="AQ223" s="69"/>
    </row>
    <row r="224" spans="1:43" s="8" customFormat="1" ht="12.75">
      <c r="A224" s="75" t="s">
        <v>428</v>
      </c>
      <c r="B224" s="75" t="s">
        <v>429</v>
      </c>
      <c r="C224" s="75" t="s">
        <v>561</v>
      </c>
      <c r="D224" s="76">
        <v>649</v>
      </c>
      <c r="E224" s="76">
        <v>561</v>
      </c>
      <c r="F224" s="76">
        <v>130</v>
      </c>
      <c r="G224" s="76">
        <v>83</v>
      </c>
      <c r="H224" s="76">
        <v>26</v>
      </c>
      <c r="I224" s="76">
        <v>1</v>
      </c>
      <c r="J224" s="76">
        <v>20</v>
      </c>
      <c r="K224" s="76">
        <v>74</v>
      </c>
      <c r="L224" s="76">
        <v>160</v>
      </c>
      <c r="M224" s="76">
        <v>4</v>
      </c>
      <c r="N224" s="76">
        <v>19</v>
      </c>
      <c r="O224" s="77">
        <v>0.0862069</v>
      </c>
      <c r="P224" s="77">
        <v>0.16790123456790124</v>
      </c>
      <c r="Q224" s="77">
        <v>0.42962962962962964</v>
      </c>
      <c r="R224" s="77">
        <v>0.4024691358024691</v>
      </c>
      <c r="S224" s="77">
        <v>0.09815950920245399</v>
      </c>
      <c r="T224" s="78">
        <v>405</v>
      </c>
      <c r="U224" s="78">
        <v>10</v>
      </c>
      <c r="V224" s="78">
        <v>174</v>
      </c>
      <c r="W224" s="78">
        <v>163</v>
      </c>
      <c r="X224" s="78">
        <v>16</v>
      </c>
      <c r="Y224" s="78">
        <v>68</v>
      </c>
      <c r="Z224" s="75">
        <v>2833</v>
      </c>
      <c r="AA224" s="79">
        <v>4.365177196</v>
      </c>
      <c r="AB224" s="80">
        <v>0.285714</v>
      </c>
      <c r="AC224" s="80">
        <v>0.3284677080808902</v>
      </c>
      <c r="AD224" s="80">
        <v>0.042753708080890185</v>
      </c>
      <c r="AE224" s="79">
        <v>146.46006761114273</v>
      </c>
      <c r="AF224" s="79">
        <v>16.460067611142733</v>
      </c>
      <c r="AG224" s="80">
        <v>0.23172905525846701</v>
      </c>
      <c r="AH224" s="80">
        <v>0.32973805855161786</v>
      </c>
      <c r="AI224" s="80">
        <v>0.39037433155080214</v>
      </c>
      <c r="AJ224" s="80">
        <v>0.72011239010242</v>
      </c>
      <c r="AK224" s="80">
        <v>0.26106963923554855</v>
      </c>
      <c r="AL224" s="80">
        <v>0.3551002582606205</v>
      </c>
      <c r="AM224" s="80">
        <v>0.41971491552788365</v>
      </c>
      <c r="AN224" s="80">
        <v>0.7748151737885042</v>
      </c>
      <c r="AO224" s="80">
        <v>0.02934058397708153</v>
      </c>
      <c r="AP224" s="80">
        <v>0.025362199709002664</v>
      </c>
      <c r="AQ224" s="69"/>
    </row>
    <row r="225" spans="1:43" s="8" customFormat="1" ht="12.75">
      <c r="A225" s="75" t="s">
        <v>277</v>
      </c>
      <c r="B225" s="75" t="s">
        <v>456</v>
      </c>
      <c r="C225" s="75" t="s">
        <v>280</v>
      </c>
      <c r="D225" s="76">
        <v>429</v>
      </c>
      <c r="E225" s="76">
        <v>380</v>
      </c>
      <c r="F225" s="76">
        <v>97</v>
      </c>
      <c r="G225" s="76">
        <v>88</v>
      </c>
      <c r="H225" s="76">
        <v>6</v>
      </c>
      <c r="I225" s="76">
        <v>3</v>
      </c>
      <c r="J225" s="76">
        <v>0</v>
      </c>
      <c r="K225" s="76">
        <v>30</v>
      </c>
      <c r="L225" s="76">
        <v>45</v>
      </c>
      <c r="M225" s="76">
        <v>2</v>
      </c>
      <c r="N225" s="76">
        <v>21</v>
      </c>
      <c r="O225" s="77">
        <v>0.0971429</v>
      </c>
      <c r="P225" s="77">
        <v>0.1826625386996904</v>
      </c>
      <c r="Q225" s="77">
        <v>0.541795665634675</v>
      </c>
      <c r="R225" s="77">
        <v>0.2755417956656347</v>
      </c>
      <c r="S225" s="77">
        <v>0.07865168539325842</v>
      </c>
      <c r="T225" s="78">
        <v>323</v>
      </c>
      <c r="U225" s="78">
        <v>3</v>
      </c>
      <c r="V225" s="78">
        <v>175</v>
      </c>
      <c r="W225" s="78">
        <v>89</v>
      </c>
      <c r="X225" s="78">
        <v>7</v>
      </c>
      <c r="Y225" s="78">
        <v>59</v>
      </c>
      <c r="Z225" s="75">
        <v>1601</v>
      </c>
      <c r="AA225" s="79">
        <v>3.731934732</v>
      </c>
      <c r="AB225" s="80">
        <v>0.287834</v>
      </c>
      <c r="AC225" s="80">
        <v>0.33079900390770217</v>
      </c>
      <c r="AD225" s="80">
        <v>0.04296500390770219</v>
      </c>
      <c r="AE225" s="79">
        <v>111.47926431689564</v>
      </c>
      <c r="AF225" s="79">
        <v>14.479264316895637</v>
      </c>
      <c r="AG225" s="80">
        <v>0.25526315789473686</v>
      </c>
      <c r="AH225" s="80">
        <v>0.3132530120481928</v>
      </c>
      <c r="AI225" s="80">
        <v>0.2789473684210526</v>
      </c>
      <c r="AJ225" s="80">
        <v>0.5922003804692454</v>
      </c>
      <c r="AK225" s="80">
        <v>0.2933664850444622</v>
      </c>
      <c r="AL225" s="80">
        <v>0.3481428055828811</v>
      </c>
      <c r="AM225" s="80">
        <v>0.317050695570778</v>
      </c>
      <c r="AN225" s="80">
        <v>0.665193501153659</v>
      </c>
      <c r="AO225" s="80">
        <v>0.03810332714972536</v>
      </c>
      <c r="AP225" s="80">
        <v>0.034889793534688296</v>
      </c>
      <c r="AQ225" s="69"/>
    </row>
    <row r="226" spans="1:43" s="8" customFormat="1" ht="12.75">
      <c r="A226" s="75" t="s">
        <v>351</v>
      </c>
      <c r="B226" s="75" t="s">
        <v>452</v>
      </c>
      <c r="C226" s="75" t="s">
        <v>506</v>
      </c>
      <c r="D226" s="76">
        <v>606</v>
      </c>
      <c r="E226" s="76">
        <v>493</v>
      </c>
      <c r="F226" s="76">
        <v>111</v>
      </c>
      <c r="G226" s="76">
        <v>53</v>
      </c>
      <c r="H226" s="76">
        <v>27</v>
      </c>
      <c r="I226" s="76">
        <v>3</v>
      </c>
      <c r="J226" s="76">
        <v>28</v>
      </c>
      <c r="K226" s="76">
        <v>101</v>
      </c>
      <c r="L226" s="76">
        <v>161</v>
      </c>
      <c r="M226" s="76">
        <v>7</v>
      </c>
      <c r="N226" s="76">
        <v>2</v>
      </c>
      <c r="O226" s="77">
        <v>0.0162602</v>
      </c>
      <c r="P226" s="77">
        <v>0.15454545454545454</v>
      </c>
      <c r="Q226" s="77">
        <v>0.37272727272727274</v>
      </c>
      <c r="R226" s="77">
        <v>0.4727272727272727</v>
      </c>
      <c r="S226" s="77">
        <v>0.09615384615384616</v>
      </c>
      <c r="T226" s="78">
        <v>330</v>
      </c>
      <c r="U226" s="78">
        <v>4</v>
      </c>
      <c r="V226" s="78">
        <v>123</v>
      </c>
      <c r="W226" s="78">
        <v>156</v>
      </c>
      <c r="X226" s="78">
        <v>15</v>
      </c>
      <c r="Y226" s="78">
        <v>51</v>
      </c>
      <c r="Z226" s="75">
        <v>2501</v>
      </c>
      <c r="AA226" s="79">
        <v>4.127062706</v>
      </c>
      <c r="AB226" s="80">
        <v>0.266881</v>
      </c>
      <c r="AC226" s="80">
        <v>0.3104556688544051</v>
      </c>
      <c r="AD226" s="80">
        <v>0.04357466885440514</v>
      </c>
      <c r="AE226" s="79">
        <v>124.55171301371999</v>
      </c>
      <c r="AF226" s="79">
        <v>13.55171301371999</v>
      </c>
      <c r="AG226" s="80">
        <v>0.22515212981744423</v>
      </c>
      <c r="AH226" s="80">
        <v>0.35702479338842974</v>
      </c>
      <c r="AI226" s="80">
        <v>0.4563894523326572</v>
      </c>
      <c r="AJ226" s="80">
        <v>0.8134142457210869</v>
      </c>
      <c r="AK226" s="80">
        <v>0.2526403915085598</v>
      </c>
      <c r="AL226" s="80">
        <v>0.37942431903094215</v>
      </c>
      <c r="AM226" s="80">
        <v>0.4838777140237728</v>
      </c>
      <c r="AN226" s="80">
        <v>0.863302033054715</v>
      </c>
      <c r="AO226" s="80">
        <v>0.027488261691115595</v>
      </c>
      <c r="AP226" s="80">
        <v>0.022399525642512408</v>
      </c>
      <c r="AQ226" s="69"/>
    </row>
    <row r="227" spans="1:43" s="8" customFormat="1" ht="12.75">
      <c r="A227" s="75" t="s">
        <v>485</v>
      </c>
      <c r="B227" s="75" t="s">
        <v>486</v>
      </c>
      <c r="C227" s="75" t="s">
        <v>565</v>
      </c>
      <c r="D227" s="76">
        <v>486</v>
      </c>
      <c r="E227" s="76">
        <v>443</v>
      </c>
      <c r="F227" s="76">
        <v>97</v>
      </c>
      <c r="G227" s="76">
        <v>50</v>
      </c>
      <c r="H227" s="76">
        <v>20</v>
      </c>
      <c r="I227" s="76">
        <v>4</v>
      </c>
      <c r="J227" s="76">
        <v>23</v>
      </c>
      <c r="K227" s="76">
        <v>36</v>
      </c>
      <c r="L227" s="76">
        <v>133</v>
      </c>
      <c r="M227" s="76">
        <v>3</v>
      </c>
      <c r="N227" s="76">
        <v>1</v>
      </c>
      <c r="O227" s="77">
        <v>0.0555556</v>
      </c>
      <c r="P227" s="77">
        <v>0.15654952076677317</v>
      </c>
      <c r="Q227" s="77">
        <v>0.3450479233226837</v>
      </c>
      <c r="R227" s="77">
        <v>0.4984025559105431</v>
      </c>
      <c r="S227" s="77">
        <v>0.1346153846153846</v>
      </c>
      <c r="T227" s="78">
        <v>313</v>
      </c>
      <c r="U227" s="78">
        <v>4</v>
      </c>
      <c r="V227" s="78">
        <v>108</v>
      </c>
      <c r="W227" s="78">
        <v>156</v>
      </c>
      <c r="X227" s="78">
        <v>21</v>
      </c>
      <c r="Y227" s="78">
        <v>49</v>
      </c>
      <c r="Z227" s="75">
        <v>1910</v>
      </c>
      <c r="AA227" s="79">
        <v>3.9300411522633745</v>
      </c>
      <c r="AB227" s="80">
        <v>0.255172</v>
      </c>
      <c r="AC227" s="80">
        <v>0.2988002127036702</v>
      </c>
      <c r="AD227" s="80">
        <v>0.04362821270367018</v>
      </c>
      <c r="AE227" s="79">
        <v>109.65206168406435</v>
      </c>
      <c r="AF227" s="79">
        <v>12.65206168406435</v>
      </c>
      <c r="AG227" s="80">
        <v>0.21896162528216703</v>
      </c>
      <c r="AH227" s="80">
        <v>0.28189300411522633</v>
      </c>
      <c r="AI227" s="80">
        <v>0.42663656884875845</v>
      </c>
      <c r="AJ227" s="80">
        <v>0.7085295729639848</v>
      </c>
      <c r="AK227" s="80">
        <v>0.24752158393693985</v>
      </c>
      <c r="AL227" s="80">
        <v>0.307926052847869</v>
      </c>
      <c r="AM227" s="80">
        <v>0.45519652750353123</v>
      </c>
      <c r="AN227" s="80">
        <v>0.7631225803514002</v>
      </c>
      <c r="AO227" s="80">
        <v>0.028559958654772816</v>
      </c>
      <c r="AP227" s="80">
        <v>0.026033048732642672</v>
      </c>
      <c r="AQ227" s="69"/>
    </row>
    <row r="228" spans="1:42" ht="12.75">
      <c r="A228" s="75" t="s">
        <v>188</v>
      </c>
      <c r="B228" s="75" t="s">
        <v>189</v>
      </c>
      <c r="C228" s="75" t="s">
        <v>562</v>
      </c>
      <c r="D228" s="76">
        <v>665</v>
      </c>
      <c r="E228" s="76">
        <v>587</v>
      </c>
      <c r="F228" s="76">
        <v>164</v>
      </c>
      <c r="G228" s="76">
        <v>129</v>
      </c>
      <c r="H228" s="76">
        <v>27</v>
      </c>
      <c r="I228" s="76">
        <v>3</v>
      </c>
      <c r="J228" s="76">
        <v>5</v>
      </c>
      <c r="K228" s="76">
        <v>56</v>
      </c>
      <c r="L228" s="76">
        <v>74</v>
      </c>
      <c r="M228" s="76">
        <v>1</v>
      </c>
      <c r="N228" s="76">
        <v>37</v>
      </c>
      <c r="O228" s="77">
        <v>0.0899281</v>
      </c>
      <c r="P228" s="77">
        <v>0.23092369477911648</v>
      </c>
      <c r="Q228" s="77">
        <v>0.5582329317269076</v>
      </c>
      <c r="R228" s="77">
        <v>0.21084337349397592</v>
      </c>
      <c r="S228" s="77">
        <v>0.02857142857142857</v>
      </c>
      <c r="T228" s="78">
        <v>498</v>
      </c>
      <c r="U228" s="78">
        <v>5</v>
      </c>
      <c r="V228" s="78">
        <v>278</v>
      </c>
      <c r="W228" s="78">
        <v>105</v>
      </c>
      <c r="X228" s="78">
        <v>3</v>
      </c>
      <c r="Y228" s="78">
        <v>115</v>
      </c>
      <c r="Z228" s="75">
        <v>2489</v>
      </c>
      <c r="AA228" s="79">
        <v>3.742857143</v>
      </c>
      <c r="AB228" s="80">
        <v>0.312377</v>
      </c>
      <c r="AC228" s="80">
        <v>0.3564334163404711</v>
      </c>
      <c r="AD228" s="80">
        <v>0.04405641634047108</v>
      </c>
      <c r="AE228" s="79">
        <v>186.4246089172998</v>
      </c>
      <c r="AF228" s="79">
        <v>22.424608917299793</v>
      </c>
      <c r="AG228" s="80">
        <v>0.27938671209540034</v>
      </c>
      <c r="AH228" s="80">
        <v>0.34668721109399075</v>
      </c>
      <c r="AI228" s="80">
        <v>0.35604770017035775</v>
      </c>
      <c r="AJ228" s="80">
        <v>0.7027349112643485</v>
      </c>
      <c r="AK228" s="80">
        <v>0.3175887715797271</v>
      </c>
      <c r="AL228" s="80">
        <v>0.3812397672069334</v>
      </c>
      <c r="AM228" s="80">
        <v>0.3942497596546845</v>
      </c>
      <c r="AN228" s="80">
        <v>0.775489526861618</v>
      </c>
      <c r="AO228" s="80">
        <v>0.038202059484326756</v>
      </c>
      <c r="AP228" s="80">
        <v>0.03455255611294267</v>
      </c>
    </row>
    <row r="229" spans="1:43" s="8" customFormat="1" ht="12.75">
      <c r="A229" s="75" t="s">
        <v>535</v>
      </c>
      <c r="B229" s="75" t="s">
        <v>536</v>
      </c>
      <c r="C229" s="75" t="s">
        <v>516</v>
      </c>
      <c r="D229" s="76">
        <v>440</v>
      </c>
      <c r="E229" s="76">
        <v>394</v>
      </c>
      <c r="F229" s="76">
        <v>92</v>
      </c>
      <c r="G229" s="76">
        <v>61</v>
      </c>
      <c r="H229" s="76">
        <v>21</v>
      </c>
      <c r="I229" s="76">
        <v>1</v>
      </c>
      <c r="J229" s="76">
        <v>9</v>
      </c>
      <c r="K229" s="76">
        <v>42</v>
      </c>
      <c r="L229" s="76">
        <v>88</v>
      </c>
      <c r="M229" s="76">
        <v>1</v>
      </c>
      <c r="N229" s="76">
        <v>2</v>
      </c>
      <c r="O229" s="77">
        <v>0.0425531914893617</v>
      </c>
      <c r="P229" s="77">
        <v>0.18627450980392157</v>
      </c>
      <c r="Q229" s="77">
        <v>0.46078431372549017</v>
      </c>
      <c r="R229" s="77">
        <v>0.35294117647058826</v>
      </c>
      <c r="S229" s="77">
        <v>0.06481481481481481</v>
      </c>
      <c r="T229" s="78">
        <v>306</v>
      </c>
      <c r="U229" s="78">
        <v>2</v>
      </c>
      <c r="V229" s="78">
        <v>141</v>
      </c>
      <c r="W229" s="78">
        <v>108</v>
      </c>
      <c r="X229" s="78">
        <v>7</v>
      </c>
      <c r="Y229" s="78">
        <v>57</v>
      </c>
      <c r="Z229" s="75">
        <v>1671</v>
      </c>
      <c r="AA229" s="79">
        <v>3.797727272727273</v>
      </c>
      <c r="AB229" s="80">
        <v>0.2785234899328859</v>
      </c>
      <c r="AC229" s="80">
        <v>0.32276102016831343</v>
      </c>
      <c r="AD229" s="80">
        <v>0.044237530235427536</v>
      </c>
      <c r="AE229" s="79">
        <v>105.18010434263364</v>
      </c>
      <c r="AF229" s="79">
        <v>13.18010434263364</v>
      </c>
      <c r="AG229" s="80">
        <v>0.233502538071066</v>
      </c>
      <c r="AH229" s="80">
        <v>0.3097949886104784</v>
      </c>
      <c r="AI229" s="80">
        <v>0.3629441624365482</v>
      </c>
      <c r="AJ229" s="80">
        <v>0.6727391510470266</v>
      </c>
      <c r="AK229" s="80">
        <v>0.2669545795498316</v>
      </c>
      <c r="AL229" s="80">
        <v>0.3398180053362953</v>
      </c>
      <c r="AM229" s="80">
        <v>0.3963962039153138</v>
      </c>
      <c r="AN229" s="80">
        <v>0.7362142092516091</v>
      </c>
      <c r="AO229" s="80">
        <v>0.0334520414787656</v>
      </c>
      <c r="AP229" s="80">
        <v>0.03002301672581692</v>
      </c>
      <c r="AQ229" s="69"/>
    </row>
    <row r="230" spans="1:42" ht="12.75">
      <c r="A230" s="75" t="s">
        <v>469</v>
      </c>
      <c r="B230" s="75" t="s">
        <v>470</v>
      </c>
      <c r="C230" s="75" t="s">
        <v>539</v>
      </c>
      <c r="D230" s="76">
        <v>515</v>
      </c>
      <c r="E230" s="76">
        <v>460</v>
      </c>
      <c r="F230" s="76">
        <v>109</v>
      </c>
      <c r="G230" s="76">
        <v>69</v>
      </c>
      <c r="H230" s="76">
        <v>26</v>
      </c>
      <c r="I230" s="76">
        <v>0</v>
      </c>
      <c r="J230" s="76">
        <v>14</v>
      </c>
      <c r="K230" s="76">
        <v>38</v>
      </c>
      <c r="L230" s="76">
        <v>64</v>
      </c>
      <c r="M230" s="76">
        <v>7</v>
      </c>
      <c r="N230" s="76">
        <v>2</v>
      </c>
      <c r="O230" s="77">
        <v>0.0559441</v>
      </c>
      <c r="P230" s="77">
        <v>0.20050125313283207</v>
      </c>
      <c r="Q230" s="77">
        <v>0.3583959899749373</v>
      </c>
      <c r="R230" s="77">
        <v>0.44110275689223055</v>
      </c>
      <c r="S230" s="77">
        <v>0.14204545454545456</v>
      </c>
      <c r="T230" s="78">
        <v>399</v>
      </c>
      <c r="U230" s="78">
        <v>7</v>
      </c>
      <c r="V230" s="78">
        <v>143</v>
      </c>
      <c r="W230" s="78">
        <v>176</v>
      </c>
      <c r="X230" s="78">
        <v>25</v>
      </c>
      <c r="Y230" s="78">
        <v>80</v>
      </c>
      <c r="Z230" s="75">
        <v>2024</v>
      </c>
      <c r="AA230" s="79">
        <v>3.9300970873786407</v>
      </c>
      <c r="AB230" s="80">
        <v>0.244216</v>
      </c>
      <c r="AC230" s="80">
        <v>0.2884719505131739</v>
      </c>
      <c r="AD230" s="80">
        <v>0.044255950513173936</v>
      </c>
      <c r="AE230" s="79">
        <v>126.21558874962466</v>
      </c>
      <c r="AF230" s="79">
        <v>17.215588749624658</v>
      </c>
      <c r="AG230" s="80">
        <v>0.23695652173913043</v>
      </c>
      <c r="AH230" s="80">
        <v>0.30078125</v>
      </c>
      <c r="AI230" s="80">
        <v>0.391304347826087</v>
      </c>
      <c r="AJ230" s="80">
        <v>0.6920855978260869</v>
      </c>
      <c r="AK230" s="80">
        <v>0.2743817146730971</v>
      </c>
      <c r="AL230" s="80">
        <v>0.33440544677661066</v>
      </c>
      <c r="AM230" s="80">
        <v>0.42872954076005365</v>
      </c>
      <c r="AN230" s="80">
        <v>0.7631349875366643</v>
      </c>
      <c r="AO230" s="80">
        <v>0.03742519293396665</v>
      </c>
      <c r="AP230" s="80">
        <v>0.03362419677661066</v>
      </c>
    </row>
    <row r="231" spans="1:43" s="8" customFormat="1" ht="12.75">
      <c r="A231" s="75" t="s">
        <v>76</v>
      </c>
      <c r="B231" s="75" t="s">
        <v>482</v>
      </c>
      <c r="C231" s="75" t="s">
        <v>508</v>
      </c>
      <c r="D231" s="76">
        <v>409</v>
      </c>
      <c r="E231" s="81">
        <v>380</v>
      </c>
      <c r="F231" s="76">
        <v>89</v>
      </c>
      <c r="G231" s="76">
        <v>58</v>
      </c>
      <c r="H231" s="76">
        <v>23</v>
      </c>
      <c r="I231" s="76">
        <v>1</v>
      </c>
      <c r="J231" s="76">
        <v>7</v>
      </c>
      <c r="K231" s="76">
        <v>22</v>
      </c>
      <c r="L231" s="76">
        <v>67</v>
      </c>
      <c r="M231" s="76">
        <v>2</v>
      </c>
      <c r="N231" s="76">
        <v>8</v>
      </c>
      <c r="O231" s="77">
        <v>0.0344828</v>
      </c>
      <c r="P231" s="77">
        <v>0.2253968253968254</v>
      </c>
      <c r="Q231" s="77">
        <v>0.3682539682539683</v>
      </c>
      <c r="R231" s="77">
        <v>0.40634920634920635</v>
      </c>
      <c r="S231" s="77">
        <v>0.09375</v>
      </c>
      <c r="T231" s="78">
        <v>315</v>
      </c>
      <c r="U231" s="78">
        <v>1</v>
      </c>
      <c r="V231" s="78">
        <v>116</v>
      </c>
      <c r="W231" s="78">
        <v>128</v>
      </c>
      <c r="X231" s="78">
        <v>12</v>
      </c>
      <c r="Y231" s="78">
        <v>71</v>
      </c>
      <c r="Z231" s="75">
        <v>1572</v>
      </c>
      <c r="AA231" s="79">
        <v>3.843520782</v>
      </c>
      <c r="AB231" s="80">
        <v>0.266234</v>
      </c>
      <c r="AC231" s="80">
        <v>0.31084837986057545</v>
      </c>
      <c r="AD231" s="80">
        <v>0.044614379860575426</v>
      </c>
      <c r="AE231" s="79">
        <v>102.74130099705724</v>
      </c>
      <c r="AF231" s="79">
        <v>13.741300997057238</v>
      </c>
      <c r="AG231" s="80">
        <v>0.23421052631578948</v>
      </c>
      <c r="AH231" s="80">
        <v>0.2765432098765432</v>
      </c>
      <c r="AI231" s="80">
        <v>0.35789473684210527</v>
      </c>
      <c r="AJ231" s="80">
        <v>0.6344379467186485</v>
      </c>
      <c r="AK231" s="80">
        <v>0.270371844729098</v>
      </c>
      <c r="AL231" s="80">
        <v>0.3104723481408821</v>
      </c>
      <c r="AM231" s="80">
        <v>0.39405605525541376</v>
      </c>
      <c r="AN231" s="80">
        <v>0.7045284033962959</v>
      </c>
      <c r="AO231" s="80">
        <v>0.036161318413308496</v>
      </c>
      <c r="AP231" s="80">
        <v>0.03392913826433891</v>
      </c>
      <c r="AQ231" s="69"/>
    </row>
    <row r="232" spans="1:43" s="8" customFormat="1" ht="12.75">
      <c r="A232" s="75" t="s">
        <v>261</v>
      </c>
      <c r="B232" s="75" t="s">
        <v>262</v>
      </c>
      <c r="C232" s="75" t="s">
        <v>544</v>
      </c>
      <c r="D232" s="76">
        <v>573</v>
      </c>
      <c r="E232" s="81">
        <v>539</v>
      </c>
      <c r="F232" s="76">
        <v>137</v>
      </c>
      <c r="G232" s="76">
        <v>76</v>
      </c>
      <c r="H232" s="76">
        <v>31</v>
      </c>
      <c r="I232" s="76">
        <v>1</v>
      </c>
      <c r="J232" s="76">
        <v>29</v>
      </c>
      <c r="K232" s="76">
        <v>25</v>
      </c>
      <c r="L232" s="76">
        <v>120</v>
      </c>
      <c r="M232" s="76">
        <v>4</v>
      </c>
      <c r="N232" s="76">
        <v>9</v>
      </c>
      <c r="O232" s="77">
        <v>0.0725389</v>
      </c>
      <c r="P232" s="77">
        <v>0.15876777251184834</v>
      </c>
      <c r="Q232" s="77">
        <v>0.45734597156398105</v>
      </c>
      <c r="R232" s="77">
        <v>0.38388625592417064</v>
      </c>
      <c r="S232" s="77">
        <v>0.1728395061728395</v>
      </c>
      <c r="T232" s="78">
        <v>422</v>
      </c>
      <c r="U232" s="78">
        <v>5</v>
      </c>
      <c r="V232" s="78">
        <v>193</v>
      </c>
      <c r="W232" s="78">
        <v>162</v>
      </c>
      <c r="X232" s="78">
        <v>28</v>
      </c>
      <c r="Y232" s="78">
        <v>67</v>
      </c>
      <c r="Z232" s="75">
        <v>2130</v>
      </c>
      <c r="AA232" s="79">
        <v>3.717277486910995</v>
      </c>
      <c r="AB232" s="80">
        <v>0.274112</v>
      </c>
      <c r="AC232" s="80">
        <v>0.318934481775239</v>
      </c>
      <c r="AD232" s="80">
        <v>0.044822481775238954</v>
      </c>
      <c r="AE232" s="79">
        <v>154.66018581944417</v>
      </c>
      <c r="AF232" s="79">
        <v>17.660185819444166</v>
      </c>
      <c r="AG232" s="80">
        <v>0.2541743970315399</v>
      </c>
      <c r="AH232" s="80">
        <v>0.2914485165794066</v>
      </c>
      <c r="AI232" s="80">
        <v>0.47866419294990725</v>
      </c>
      <c r="AJ232" s="80">
        <v>0.7701127095293139</v>
      </c>
      <c r="AK232" s="80">
        <v>0.28693912025870905</v>
      </c>
      <c r="AL232" s="80">
        <v>0.322269085199728</v>
      </c>
      <c r="AM232" s="80">
        <v>0.5114289161770764</v>
      </c>
      <c r="AN232" s="80">
        <v>0.8336980013768045</v>
      </c>
      <c r="AO232" s="80">
        <v>0.03276472322716917</v>
      </c>
      <c r="AP232" s="80">
        <v>0.030820568620321398</v>
      </c>
      <c r="AQ232" s="69"/>
    </row>
    <row r="233" spans="1:43" s="8" customFormat="1" ht="12.75">
      <c r="A233" s="75" t="s">
        <v>165</v>
      </c>
      <c r="B233" s="75" t="s">
        <v>166</v>
      </c>
      <c r="C233" s="75" t="s">
        <v>510</v>
      </c>
      <c r="D233" s="76">
        <v>631</v>
      </c>
      <c r="E233" s="76">
        <v>567</v>
      </c>
      <c r="F233" s="76">
        <v>152</v>
      </c>
      <c r="G233" s="76">
        <v>112</v>
      </c>
      <c r="H233" s="76">
        <v>22</v>
      </c>
      <c r="I233" s="76">
        <v>2</v>
      </c>
      <c r="J233" s="76">
        <v>16</v>
      </c>
      <c r="K233" s="76">
        <v>58</v>
      </c>
      <c r="L233" s="76">
        <v>59</v>
      </c>
      <c r="M233" s="76">
        <v>3</v>
      </c>
      <c r="N233" s="76">
        <v>30</v>
      </c>
      <c r="O233" s="77">
        <v>0.0561224</v>
      </c>
      <c r="P233" s="77">
        <v>0.201980198019802</v>
      </c>
      <c r="Q233" s="77">
        <v>0.38811881188118813</v>
      </c>
      <c r="R233" s="77">
        <v>0.4099009900990099</v>
      </c>
      <c r="S233" s="77">
        <v>0.10144927536231885</v>
      </c>
      <c r="T233" s="78">
        <v>505</v>
      </c>
      <c r="U233" s="78">
        <v>3</v>
      </c>
      <c r="V233" s="78">
        <v>196</v>
      </c>
      <c r="W233" s="78">
        <v>207</v>
      </c>
      <c r="X233" s="78">
        <v>21</v>
      </c>
      <c r="Y233" s="78">
        <v>102</v>
      </c>
      <c r="Z233" s="75">
        <v>2386</v>
      </c>
      <c r="AA233" s="79">
        <v>3.781299525</v>
      </c>
      <c r="AB233" s="80">
        <v>0.274747</v>
      </c>
      <c r="AC233" s="80">
        <v>0.31996796738673927</v>
      </c>
      <c r="AD233" s="80">
        <v>0.04522096738673925</v>
      </c>
      <c r="AE233" s="79">
        <v>174.38414385643594</v>
      </c>
      <c r="AF233" s="79">
        <v>22.38414385643594</v>
      </c>
      <c r="AG233" s="80">
        <v>0.26807760141093473</v>
      </c>
      <c r="AH233" s="80">
        <v>0.3375594294770206</v>
      </c>
      <c r="AI233" s="80">
        <v>0.3968253968253968</v>
      </c>
      <c r="AJ233" s="80">
        <v>0.7343848263024174</v>
      </c>
      <c r="AK233" s="80">
        <v>0.3075558092706101</v>
      </c>
      <c r="AL233" s="80">
        <v>0.37303350848880495</v>
      </c>
      <c r="AM233" s="80">
        <v>0.4363036046850722</v>
      </c>
      <c r="AN233" s="80">
        <v>0.8093371131738771</v>
      </c>
      <c r="AO233" s="80">
        <v>0.039478207859675374</v>
      </c>
      <c r="AP233" s="80">
        <v>0.03547407901178434</v>
      </c>
      <c r="AQ233" s="69"/>
    </row>
    <row r="234" spans="1:43" s="8" customFormat="1" ht="12.75">
      <c r="A234" s="75" t="s">
        <v>363</v>
      </c>
      <c r="B234" s="75" t="s">
        <v>476</v>
      </c>
      <c r="C234" s="75" t="s">
        <v>559</v>
      </c>
      <c r="D234" s="76">
        <v>555</v>
      </c>
      <c r="E234" s="76">
        <v>482</v>
      </c>
      <c r="F234" s="76">
        <v>120</v>
      </c>
      <c r="G234" s="76">
        <v>74</v>
      </c>
      <c r="H234" s="76">
        <v>25</v>
      </c>
      <c r="I234" s="76">
        <v>2</v>
      </c>
      <c r="J234" s="76">
        <v>19</v>
      </c>
      <c r="K234" s="76">
        <v>66</v>
      </c>
      <c r="L234" s="76">
        <v>98</v>
      </c>
      <c r="M234" s="76">
        <v>2</v>
      </c>
      <c r="N234" s="76">
        <v>18</v>
      </c>
      <c r="O234" s="77">
        <v>0.0225564</v>
      </c>
      <c r="P234" s="77">
        <v>0.24281984334203655</v>
      </c>
      <c r="Q234" s="77">
        <v>0.3472584856396867</v>
      </c>
      <c r="R234" s="77">
        <v>0.40992167101827676</v>
      </c>
      <c r="S234" s="77">
        <v>0.10191082802547771</v>
      </c>
      <c r="T234" s="78">
        <v>383</v>
      </c>
      <c r="U234" s="78">
        <v>2</v>
      </c>
      <c r="V234" s="78">
        <v>133</v>
      </c>
      <c r="W234" s="78">
        <v>157</v>
      </c>
      <c r="X234" s="78">
        <v>16</v>
      </c>
      <c r="Y234" s="78">
        <v>93</v>
      </c>
      <c r="Z234" s="75">
        <v>2147</v>
      </c>
      <c r="AA234" s="79">
        <v>3.868468468</v>
      </c>
      <c r="AB234" s="80">
        <v>0.275204</v>
      </c>
      <c r="AC234" s="80">
        <v>0.3205530578858699</v>
      </c>
      <c r="AD234" s="80">
        <v>0.0453490578858699</v>
      </c>
      <c r="AE234" s="79">
        <v>136.64297224411428</v>
      </c>
      <c r="AF234" s="79">
        <v>16.642972244114276</v>
      </c>
      <c r="AG234" s="80">
        <v>0.24896265560165975</v>
      </c>
      <c r="AH234" s="80">
        <v>0.34057971014492755</v>
      </c>
      <c r="AI234" s="80">
        <v>0.42531120331950206</v>
      </c>
      <c r="AJ234" s="80">
        <v>0.7658909134644296</v>
      </c>
      <c r="AK234" s="80">
        <v>0.28349164365998814</v>
      </c>
      <c r="AL234" s="80">
        <v>0.3707300221813664</v>
      </c>
      <c r="AM234" s="80">
        <v>0.45984019137783044</v>
      </c>
      <c r="AN234" s="80">
        <v>0.8305702135591968</v>
      </c>
      <c r="AO234" s="80">
        <v>0.03452898805832838</v>
      </c>
      <c r="AP234" s="80">
        <v>0.030150312036438864</v>
      </c>
      <c r="AQ234" s="69"/>
    </row>
    <row r="235" spans="1:43" s="8" customFormat="1" ht="12.75">
      <c r="A235" s="75" t="s">
        <v>469</v>
      </c>
      <c r="B235" s="75" t="s">
        <v>72</v>
      </c>
      <c r="C235" s="75" t="s">
        <v>508</v>
      </c>
      <c r="D235" s="76">
        <v>721</v>
      </c>
      <c r="E235" s="76">
        <v>677</v>
      </c>
      <c r="F235" s="76">
        <v>184</v>
      </c>
      <c r="G235" s="76">
        <v>154</v>
      </c>
      <c r="H235" s="76">
        <v>22</v>
      </c>
      <c r="I235" s="76">
        <v>3</v>
      </c>
      <c r="J235" s="76">
        <v>5</v>
      </c>
      <c r="K235" s="76">
        <v>39</v>
      </c>
      <c r="L235" s="76">
        <v>69</v>
      </c>
      <c r="M235" s="76">
        <v>4</v>
      </c>
      <c r="N235" s="76">
        <v>40</v>
      </c>
      <c r="O235" s="77">
        <v>0.099723</v>
      </c>
      <c r="P235" s="77">
        <v>0.19071310116086235</v>
      </c>
      <c r="Q235" s="77">
        <v>0.5986733001658375</v>
      </c>
      <c r="R235" s="77">
        <v>0.21061359867330018</v>
      </c>
      <c r="S235" s="77">
        <v>0.14173228346456693</v>
      </c>
      <c r="T235" s="78">
        <v>603</v>
      </c>
      <c r="U235" s="78">
        <v>0</v>
      </c>
      <c r="V235" s="78">
        <v>361</v>
      </c>
      <c r="W235" s="78">
        <v>127</v>
      </c>
      <c r="X235" s="78">
        <v>18</v>
      </c>
      <c r="Y235" s="78">
        <v>115</v>
      </c>
      <c r="Z235" s="75">
        <v>2528</v>
      </c>
      <c r="AA235" s="79">
        <v>3.506241331</v>
      </c>
      <c r="AB235" s="80">
        <v>0.294893</v>
      </c>
      <c r="AC235" s="80">
        <v>0.3403200341104624</v>
      </c>
      <c r="AD235" s="80">
        <v>0.045427034110462394</v>
      </c>
      <c r="AE235" s="79">
        <v>211.57426070505068</v>
      </c>
      <c r="AF235" s="79">
        <v>27.574260705050676</v>
      </c>
      <c r="AG235" s="80">
        <v>0.2717872968980798</v>
      </c>
      <c r="AH235" s="80">
        <v>0.30972222222222223</v>
      </c>
      <c r="AI235" s="80">
        <v>0.3308714918759232</v>
      </c>
      <c r="AJ235" s="80">
        <v>0.6405937140981455</v>
      </c>
      <c r="AK235" s="80">
        <v>0.3125173717947573</v>
      </c>
      <c r="AL235" s="80">
        <v>0.3480198065347926</v>
      </c>
      <c r="AM235" s="80">
        <v>0.3716015667726007</v>
      </c>
      <c r="AN235" s="80">
        <v>0.7196213733073933</v>
      </c>
      <c r="AO235" s="80">
        <v>0.040730074896677515</v>
      </c>
      <c r="AP235" s="80">
        <v>0.038297584312570354</v>
      </c>
      <c r="AQ235" s="69"/>
    </row>
    <row r="236" spans="1:43" s="8" customFormat="1" ht="12.75">
      <c r="A236" s="75" t="s">
        <v>151</v>
      </c>
      <c r="B236" s="75" t="s">
        <v>152</v>
      </c>
      <c r="C236" s="75" t="s">
        <v>540</v>
      </c>
      <c r="D236" s="76">
        <v>305</v>
      </c>
      <c r="E236" s="76">
        <v>267</v>
      </c>
      <c r="F236" s="76">
        <v>66</v>
      </c>
      <c r="G236" s="76">
        <v>40</v>
      </c>
      <c r="H236" s="76">
        <v>10</v>
      </c>
      <c r="I236" s="76">
        <v>3</v>
      </c>
      <c r="J236" s="76">
        <v>13</v>
      </c>
      <c r="K236" s="76">
        <v>28</v>
      </c>
      <c r="L236" s="76">
        <v>57</v>
      </c>
      <c r="M236" s="76">
        <v>4</v>
      </c>
      <c r="N236" s="76">
        <v>7</v>
      </c>
      <c r="O236" s="77">
        <v>0.14433</v>
      </c>
      <c r="P236" s="77">
        <v>0.13551401869158877</v>
      </c>
      <c r="Q236" s="77">
        <v>0.4532710280373832</v>
      </c>
      <c r="R236" s="77">
        <v>0.411214953271028</v>
      </c>
      <c r="S236" s="77">
        <v>0.14772727272727273</v>
      </c>
      <c r="T236" s="78">
        <v>214</v>
      </c>
      <c r="U236" s="78">
        <v>6</v>
      </c>
      <c r="V236" s="78">
        <v>97</v>
      </c>
      <c r="W236" s="78">
        <v>88</v>
      </c>
      <c r="X236" s="78">
        <v>13</v>
      </c>
      <c r="Y236" s="78">
        <v>29</v>
      </c>
      <c r="Z236" s="75">
        <v>1174</v>
      </c>
      <c r="AA236" s="79">
        <v>3.849180328</v>
      </c>
      <c r="AB236" s="80">
        <v>0.263682</v>
      </c>
      <c r="AC236" s="80">
        <v>0.3092017817442032</v>
      </c>
      <c r="AD236" s="80">
        <v>0.04551978174420318</v>
      </c>
      <c r="AE236" s="79">
        <v>75.14955813058484</v>
      </c>
      <c r="AF236" s="79">
        <v>9.149558130584836</v>
      </c>
      <c r="AG236" s="80">
        <v>0.24719101123595505</v>
      </c>
      <c r="AH236" s="80">
        <v>0.32786885245901637</v>
      </c>
      <c r="AI236" s="80">
        <v>0.4419475655430712</v>
      </c>
      <c r="AJ236" s="80">
        <v>0.7698164180020876</v>
      </c>
      <c r="AK236" s="80">
        <v>0.28145901921567357</v>
      </c>
      <c r="AL236" s="80">
        <v>0.3578674037068355</v>
      </c>
      <c r="AM236" s="80">
        <v>0.4762155735227897</v>
      </c>
      <c r="AN236" s="80">
        <v>0.8340829772296252</v>
      </c>
      <c r="AO236" s="80">
        <v>0.03426800797971852</v>
      </c>
      <c r="AP236" s="80">
        <v>0.02999855124781914</v>
      </c>
      <c r="AQ236" s="69"/>
    </row>
    <row r="237" spans="1:43" s="8" customFormat="1" ht="12.75">
      <c r="A237" s="75" t="s">
        <v>153</v>
      </c>
      <c r="B237" s="75" t="s">
        <v>314</v>
      </c>
      <c r="C237" s="75" t="s">
        <v>505</v>
      </c>
      <c r="D237" s="76">
        <v>618</v>
      </c>
      <c r="E237" s="76">
        <v>554</v>
      </c>
      <c r="F237" s="76">
        <v>136</v>
      </c>
      <c r="G237" s="76">
        <v>109</v>
      </c>
      <c r="H237" s="76">
        <v>22</v>
      </c>
      <c r="I237" s="76">
        <v>3</v>
      </c>
      <c r="J237" s="76">
        <v>2</v>
      </c>
      <c r="K237" s="76">
        <v>48</v>
      </c>
      <c r="L237" s="76">
        <v>98</v>
      </c>
      <c r="M237" s="76">
        <v>6</v>
      </c>
      <c r="N237" s="76">
        <v>23</v>
      </c>
      <c r="O237" s="77">
        <v>0.0595745</v>
      </c>
      <c r="P237" s="77">
        <v>0.23529411764705882</v>
      </c>
      <c r="Q237" s="77">
        <v>0.5119825708061002</v>
      </c>
      <c r="R237" s="77">
        <v>0.25272331154684097</v>
      </c>
      <c r="S237" s="77">
        <v>0.07758620689655173</v>
      </c>
      <c r="T237" s="78">
        <v>459</v>
      </c>
      <c r="U237" s="78">
        <v>5</v>
      </c>
      <c r="V237" s="78">
        <v>235</v>
      </c>
      <c r="W237" s="78">
        <v>116</v>
      </c>
      <c r="X237" s="78">
        <v>9</v>
      </c>
      <c r="Y237" s="78">
        <v>108</v>
      </c>
      <c r="Z237" s="75">
        <v>2381</v>
      </c>
      <c r="AA237" s="79">
        <v>3.852750809</v>
      </c>
      <c r="AB237" s="80">
        <v>0.291304</v>
      </c>
      <c r="AC237" s="80">
        <v>0.3369325775699029</v>
      </c>
      <c r="AD237" s="80">
        <v>0.045628577569902906</v>
      </c>
      <c r="AE237" s="79">
        <v>156.98898568215535</v>
      </c>
      <c r="AF237" s="79">
        <v>20.988985682155345</v>
      </c>
      <c r="AG237" s="80">
        <v>0.24548736462093862</v>
      </c>
      <c r="AH237" s="80">
        <v>0.3083197389885807</v>
      </c>
      <c r="AI237" s="80">
        <v>0.30144404332129965</v>
      </c>
      <c r="AJ237" s="80">
        <v>0.6097637823098804</v>
      </c>
      <c r="AK237" s="80">
        <v>0.2833736203649013</v>
      </c>
      <c r="AL237" s="80">
        <v>0.34255951987301037</v>
      </c>
      <c r="AM237" s="80">
        <v>0.33933029906526235</v>
      </c>
      <c r="AN237" s="80">
        <v>0.6818898189382727</v>
      </c>
      <c r="AO237" s="80">
        <v>0.037886255743962705</v>
      </c>
      <c r="AP237" s="80">
        <v>0.03423978088442964</v>
      </c>
      <c r="AQ237" s="69"/>
    </row>
    <row r="238" spans="1:43" s="8" customFormat="1" ht="12.75">
      <c r="A238" s="75" t="s">
        <v>459</v>
      </c>
      <c r="B238" s="75" t="s">
        <v>460</v>
      </c>
      <c r="C238" s="75" t="s">
        <v>512</v>
      </c>
      <c r="D238" s="76">
        <v>328</v>
      </c>
      <c r="E238" s="76">
        <v>288</v>
      </c>
      <c r="F238" s="76">
        <v>69</v>
      </c>
      <c r="G238" s="76">
        <v>58</v>
      </c>
      <c r="H238" s="76">
        <v>10</v>
      </c>
      <c r="I238" s="76">
        <v>0</v>
      </c>
      <c r="J238" s="76">
        <v>1</v>
      </c>
      <c r="K238" s="76">
        <v>27</v>
      </c>
      <c r="L238" s="76">
        <v>44</v>
      </c>
      <c r="M238" s="76">
        <v>2</v>
      </c>
      <c r="N238" s="76">
        <v>3</v>
      </c>
      <c r="O238" s="77">
        <v>0.072</v>
      </c>
      <c r="P238" s="77">
        <v>0.18067226890756302</v>
      </c>
      <c r="Q238" s="77">
        <v>0.5252100840336135</v>
      </c>
      <c r="R238" s="77">
        <v>0.29411764705882354</v>
      </c>
      <c r="S238" s="77">
        <v>0.04285714285714286</v>
      </c>
      <c r="T238" s="78">
        <v>238</v>
      </c>
      <c r="U238" s="78">
        <v>1</v>
      </c>
      <c r="V238" s="78">
        <v>125</v>
      </c>
      <c r="W238" s="78">
        <v>70</v>
      </c>
      <c r="X238" s="78">
        <v>3</v>
      </c>
      <c r="Y238" s="78">
        <v>43</v>
      </c>
      <c r="Z238" s="75">
        <v>1233</v>
      </c>
      <c r="AA238" s="79">
        <v>3.7591463414634148</v>
      </c>
      <c r="AB238" s="80">
        <v>0.277551</v>
      </c>
      <c r="AC238" s="80">
        <v>0.323789550267507</v>
      </c>
      <c r="AD238" s="80">
        <v>0.046238550267507006</v>
      </c>
      <c r="AE238" s="79">
        <v>80.32843981553921</v>
      </c>
      <c r="AF238" s="79">
        <v>11.328439815539213</v>
      </c>
      <c r="AG238" s="80">
        <v>0.23958333333333334</v>
      </c>
      <c r="AH238" s="80">
        <v>0.3050314465408805</v>
      </c>
      <c r="AI238" s="80">
        <v>0.2951388888888889</v>
      </c>
      <c r="AJ238" s="80">
        <v>0.6001703354297694</v>
      </c>
      <c r="AK238" s="80">
        <v>0.2789181938039556</v>
      </c>
      <c r="AL238" s="80">
        <v>0.34065547111804784</v>
      </c>
      <c r="AM238" s="80">
        <v>0.33447374935951113</v>
      </c>
      <c r="AN238" s="80">
        <v>0.675129220477559</v>
      </c>
      <c r="AO238" s="80">
        <v>0.03933486047062226</v>
      </c>
      <c r="AP238" s="80">
        <v>0.035624024577167346</v>
      </c>
      <c r="AQ238" s="69"/>
    </row>
    <row r="239" spans="1:43" s="8" customFormat="1" ht="12.75">
      <c r="A239" s="75" t="s">
        <v>139</v>
      </c>
      <c r="B239" s="75" t="s">
        <v>140</v>
      </c>
      <c r="C239" s="75" t="s">
        <v>561</v>
      </c>
      <c r="D239" s="76">
        <v>337</v>
      </c>
      <c r="E239" s="76">
        <v>309</v>
      </c>
      <c r="F239" s="76">
        <v>75</v>
      </c>
      <c r="G239" s="76">
        <v>54</v>
      </c>
      <c r="H239" s="76">
        <v>12</v>
      </c>
      <c r="I239" s="76">
        <v>2</v>
      </c>
      <c r="J239" s="76">
        <v>7</v>
      </c>
      <c r="K239" s="76">
        <v>22</v>
      </c>
      <c r="L239" s="76">
        <v>63</v>
      </c>
      <c r="M239" s="76">
        <v>0</v>
      </c>
      <c r="N239" s="76">
        <v>17</v>
      </c>
      <c r="O239" s="77">
        <v>0.0932203</v>
      </c>
      <c r="P239" s="77">
        <v>0.20175438596491227</v>
      </c>
      <c r="Q239" s="77">
        <v>0.5175438596491229</v>
      </c>
      <c r="R239" s="77">
        <v>0.2807017543859649</v>
      </c>
      <c r="S239" s="77">
        <v>0.15625</v>
      </c>
      <c r="T239" s="78">
        <v>228</v>
      </c>
      <c r="U239" s="78">
        <v>4</v>
      </c>
      <c r="V239" s="78">
        <v>118</v>
      </c>
      <c r="W239" s="78">
        <v>64</v>
      </c>
      <c r="X239" s="78">
        <v>10</v>
      </c>
      <c r="Y239" s="78">
        <v>46</v>
      </c>
      <c r="Z239" s="75">
        <v>1324</v>
      </c>
      <c r="AA239" s="79">
        <v>3.928783383</v>
      </c>
      <c r="AB239" s="80">
        <v>0.284519</v>
      </c>
      <c r="AC239" s="80">
        <v>0.33086060644563897</v>
      </c>
      <c r="AD239" s="80">
        <v>0.04634160644563895</v>
      </c>
      <c r="AE239" s="79">
        <v>86.07568494050771</v>
      </c>
      <c r="AF239" s="79">
        <v>11.075684940507713</v>
      </c>
      <c r="AG239" s="80">
        <v>0.24271844660194175</v>
      </c>
      <c r="AH239" s="80">
        <v>0.30149253731343284</v>
      </c>
      <c r="AI239" s="80">
        <v>0.3592233009708738</v>
      </c>
      <c r="AJ239" s="80">
        <v>0.6607158382843066</v>
      </c>
      <c r="AK239" s="80">
        <v>0.2785620871861091</v>
      </c>
      <c r="AL239" s="80">
        <v>0.33455428340450066</v>
      </c>
      <c r="AM239" s="80">
        <v>0.39506694155504113</v>
      </c>
      <c r="AN239" s="80">
        <v>0.7296212249595417</v>
      </c>
      <c r="AO239" s="80">
        <v>0.035843640584167336</v>
      </c>
      <c r="AP239" s="80">
        <v>0.03306174609106782</v>
      </c>
      <c r="AQ239" s="69"/>
    </row>
    <row r="240" spans="1:43" s="8" customFormat="1" ht="12.75">
      <c r="A240" s="75" t="s">
        <v>210</v>
      </c>
      <c r="B240" s="75" t="s">
        <v>211</v>
      </c>
      <c r="C240" s="75" t="s">
        <v>513</v>
      </c>
      <c r="D240" s="76">
        <v>346</v>
      </c>
      <c r="E240" s="76">
        <v>308</v>
      </c>
      <c r="F240" s="76">
        <v>74</v>
      </c>
      <c r="G240" s="76">
        <v>48</v>
      </c>
      <c r="H240" s="76">
        <v>18</v>
      </c>
      <c r="I240" s="76">
        <v>5</v>
      </c>
      <c r="J240" s="76">
        <v>3</v>
      </c>
      <c r="K240" s="76">
        <v>32</v>
      </c>
      <c r="L240" s="76">
        <v>49</v>
      </c>
      <c r="M240" s="76">
        <v>1</v>
      </c>
      <c r="N240" s="76">
        <v>20</v>
      </c>
      <c r="O240" s="77">
        <v>0.0569106</v>
      </c>
      <c r="P240" s="77">
        <v>0.1875</v>
      </c>
      <c r="Q240" s="77">
        <v>0.48046875</v>
      </c>
      <c r="R240" s="77">
        <v>0.33203125</v>
      </c>
      <c r="S240" s="77">
        <v>0.10588235294117647</v>
      </c>
      <c r="T240" s="78">
        <v>256</v>
      </c>
      <c r="U240" s="78">
        <v>1</v>
      </c>
      <c r="V240" s="78">
        <v>123</v>
      </c>
      <c r="W240" s="78">
        <v>85</v>
      </c>
      <c r="X240" s="78">
        <v>9</v>
      </c>
      <c r="Y240" s="78">
        <v>48</v>
      </c>
      <c r="Z240" s="75">
        <v>1320</v>
      </c>
      <c r="AA240" s="79">
        <v>3.815028902</v>
      </c>
      <c r="AB240" s="80">
        <v>0.276265</v>
      </c>
      <c r="AC240" s="80">
        <v>0.32318792190883006</v>
      </c>
      <c r="AD240" s="80">
        <v>0.04692292190883007</v>
      </c>
      <c r="AE240" s="79">
        <v>86.05929593056932</v>
      </c>
      <c r="AF240" s="79">
        <v>12.05929593056932</v>
      </c>
      <c r="AG240" s="80">
        <v>0.24025974025974026</v>
      </c>
      <c r="AH240" s="80">
        <v>0.3128654970760234</v>
      </c>
      <c r="AI240" s="80">
        <v>0.33766233766233766</v>
      </c>
      <c r="AJ240" s="80">
        <v>0.6505278347383611</v>
      </c>
      <c r="AK240" s="80">
        <v>0.2794132984758744</v>
      </c>
      <c r="AL240" s="80">
        <v>0.3481265962882144</v>
      </c>
      <c r="AM240" s="80">
        <v>0.37681589587847186</v>
      </c>
      <c r="AN240" s="80">
        <v>0.7249424921666863</v>
      </c>
      <c r="AO240" s="80">
        <v>0.03915355821613417</v>
      </c>
      <c r="AP240" s="80">
        <v>0.035261099212191005</v>
      </c>
      <c r="AQ240" s="69"/>
    </row>
    <row r="241" spans="1:43" s="8" customFormat="1" ht="12.75">
      <c r="A241" s="75" t="s">
        <v>397</v>
      </c>
      <c r="B241" s="75" t="s">
        <v>398</v>
      </c>
      <c r="C241" s="75" t="s">
        <v>508</v>
      </c>
      <c r="D241" s="76">
        <v>344</v>
      </c>
      <c r="E241" s="81">
        <v>322</v>
      </c>
      <c r="F241" s="76">
        <v>72</v>
      </c>
      <c r="G241" s="76">
        <v>58</v>
      </c>
      <c r="H241" s="76">
        <v>13</v>
      </c>
      <c r="I241" s="76">
        <v>0</v>
      </c>
      <c r="J241" s="76">
        <v>1</v>
      </c>
      <c r="K241" s="76">
        <v>16</v>
      </c>
      <c r="L241" s="76">
        <v>56</v>
      </c>
      <c r="M241" s="76">
        <v>2</v>
      </c>
      <c r="N241" s="76">
        <v>13</v>
      </c>
      <c r="O241" s="77">
        <v>0.0944882</v>
      </c>
      <c r="P241" s="77">
        <v>0.16853932584269662</v>
      </c>
      <c r="Q241" s="77">
        <v>0.4756554307116105</v>
      </c>
      <c r="R241" s="77">
        <v>0.35580524344569286</v>
      </c>
      <c r="S241" s="77">
        <v>0.14736842105263157</v>
      </c>
      <c r="T241" s="78">
        <v>267</v>
      </c>
      <c r="U241" s="78">
        <v>1</v>
      </c>
      <c r="V241" s="78">
        <v>127</v>
      </c>
      <c r="W241" s="78">
        <v>95</v>
      </c>
      <c r="X241" s="78">
        <v>14</v>
      </c>
      <c r="Y241" s="78">
        <v>45</v>
      </c>
      <c r="Z241" s="75">
        <v>1390</v>
      </c>
      <c r="AA241" s="79">
        <v>4.040697674</v>
      </c>
      <c r="AB241" s="80">
        <v>0.265918</v>
      </c>
      <c r="AC241" s="80">
        <v>0.31362652546023</v>
      </c>
      <c r="AD241" s="80">
        <v>0.04770852546023002</v>
      </c>
      <c r="AE241" s="79">
        <v>84.73828229788141</v>
      </c>
      <c r="AF241" s="79">
        <v>12.738282297881412</v>
      </c>
      <c r="AG241" s="80">
        <v>0.2236024844720497</v>
      </c>
      <c r="AH241" s="80">
        <v>0.26099706744868034</v>
      </c>
      <c r="AI241" s="80">
        <v>0.2826086956521739</v>
      </c>
      <c r="AJ241" s="80">
        <v>0.5436057631008542</v>
      </c>
      <c r="AK241" s="80">
        <v>0.26316236738472487</v>
      </c>
      <c r="AL241" s="80">
        <v>0.29835273401138246</v>
      </c>
      <c r="AM241" s="80">
        <v>0.32216857856484904</v>
      </c>
      <c r="AN241" s="80">
        <v>0.6205213125762314</v>
      </c>
      <c r="AO241" s="80">
        <v>0.039559882912675176</v>
      </c>
      <c r="AP241" s="80">
        <v>0.03735566656270212</v>
      </c>
      <c r="AQ241" s="69"/>
    </row>
    <row r="242" spans="1:43" s="8" customFormat="1" ht="12.75">
      <c r="A242" s="75" t="s">
        <v>60</v>
      </c>
      <c r="B242" s="75" t="s">
        <v>452</v>
      </c>
      <c r="C242" s="75" t="s">
        <v>542</v>
      </c>
      <c r="D242" s="76">
        <v>658</v>
      </c>
      <c r="E242" s="76">
        <v>552</v>
      </c>
      <c r="F242" s="76">
        <v>132</v>
      </c>
      <c r="G242" s="76">
        <v>68</v>
      </c>
      <c r="H242" s="76">
        <v>35</v>
      </c>
      <c r="I242" s="76">
        <v>2</v>
      </c>
      <c r="J242" s="76">
        <v>27</v>
      </c>
      <c r="K242" s="76">
        <v>97</v>
      </c>
      <c r="L242" s="76">
        <v>133</v>
      </c>
      <c r="M242" s="76">
        <v>7</v>
      </c>
      <c r="N242" s="76">
        <v>5</v>
      </c>
      <c r="O242" s="77">
        <v>0.015873</v>
      </c>
      <c r="P242" s="77">
        <v>0.1536643026004728</v>
      </c>
      <c r="Q242" s="77">
        <v>0.44680851063829785</v>
      </c>
      <c r="R242" s="77">
        <v>0.39952718676122934</v>
      </c>
      <c r="S242" s="77">
        <v>0.17159763313609466</v>
      </c>
      <c r="T242" s="78">
        <v>423</v>
      </c>
      <c r="U242" s="78">
        <v>2</v>
      </c>
      <c r="V242" s="78">
        <v>189</v>
      </c>
      <c r="W242" s="78">
        <v>169</v>
      </c>
      <c r="X242" s="78">
        <v>29</v>
      </c>
      <c r="Y242" s="78">
        <v>65</v>
      </c>
      <c r="Z242" s="75">
        <v>2839</v>
      </c>
      <c r="AA242" s="79">
        <v>4.314589666</v>
      </c>
      <c r="AB242" s="80">
        <v>0.263158</v>
      </c>
      <c r="AC242" s="80">
        <v>0.3111722158118431</v>
      </c>
      <c r="AD242" s="80">
        <v>0.04801421581184312</v>
      </c>
      <c r="AE242" s="79">
        <v>151.1577141089254</v>
      </c>
      <c r="AF242" s="79">
        <v>19.157714108925404</v>
      </c>
      <c r="AG242" s="80">
        <v>0.2391304347826087</v>
      </c>
      <c r="AH242" s="80">
        <v>0.35106382978723405</v>
      </c>
      <c r="AI242" s="80">
        <v>0.45471014492753625</v>
      </c>
      <c r="AJ242" s="80">
        <v>0.8057739747147703</v>
      </c>
      <c r="AK242" s="80">
        <v>0.27383643860312573</v>
      </c>
      <c r="AL242" s="80">
        <v>0.38017889682207506</v>
      </c>
      <c r="AM242" s="80">
        <v>0.4894161487480533</v>
      </c>
      <c r="AN242" s="80">
        <v>0.8695950455701283</v>
      </c>
      <c r="AO242" s="80">
        <v>0.03470600382051703</v>
      </c>
      <c r="AP242" s="80">
        <v>0.029115067034841013</v>
      </c>
      <c r="AQ242" s="69"/>
    </row>
    <row r="243" spans="1:43" s="8" customFormat="1" ht="12.75">
      <c r="A243" s="75" t="s">
        <v>479</v>
      </c>
      <c r="B243" s="75" t="s">
        <v>275</v>
      </c>
      <c r="C243" s="75" t="s">
        <v>280</v>
      </c>
      <c r="D243" s="76">
        <v>598</v>
      </c>
      <c r="E243" s="76">
        <v>548</v>
      </c>
      <c r="F243" s="76">
        <v>139</v>
      </c>
      <c r="G243" s="76">
        <v>106</v>
      </c>
      <c r="H243" s="76">
        <v>21</v>
      </c>
      <c r="I243" s="76">
        <v>8</v>
      </c>
      <c r="J243" s="76">
        <v>4</v>
      </c>
      <c r="K243" s="76">
        <v>25</v>
      </c>
      <c r="L243" s="76">
        <v>73</v>
      </c>
      <c r="M243" s="76">
        <v>3</v>
      </c>
      <c r="N243" s="76">
        <v>26</v>
      </c>
      <c r="O243" s="77">
        <v>0.101215</v>
      </c>
      <c r="P243" s="77">
        <v>0.1810344827586207</v>
      </c>
      <c r="Q243" s="77">
        <v>0.5323275862068966</v>
      </c>
      <c r="R243" s="77">
        <v>0.28663793103448276</v>
      </c>
      <c r="S243" s="77">
        <v>0.09022556390977443</v>
      </c>
      <c r="T243" s="78">
        <v>464</v>
      </c>
      <c r="U243" s="78">
        <v>4</v>
      </c>
      <c r="V243" s="78">
        <v>247</v>
      </c>
      <c r="W243" s="78">
        <v>133</v>
      </c>
      <c r="X243" s="78">
        <v>12</v>
      </c>
      <c r="Y243" s="78">
        <v>84</v>
      </c>
      <c r="Z243" s="75">
        <v>2254</v>
      </c>
      <c r="AA243" s="79">
        <v>3.769230769</v>
      </c>
      <c r="AB243" s="80">
        <v>0.28481</v>
      </c>
      <c r="AC243" s="80">
        <v>0.3333359000276192</v>
      </c>
      <c r="AD243" s="80">
        <v>0.048525900027619195</v>
      </c>
      <c r="AE243" s="79">
        <v>162.00121661309151</v>
      </c>
      <c r="AF243" s="79">
        <v>23.001216613091515</v>
      </c>
      <c r="AG243" s="80">
        <v>0.25364963503649635</v>
      </c>
      <c r="AH243" s="80">
        <v>0.2896551724137931</v>
      </c>
      <c r="AI243" s="80">
        <v>0.3193430656934307</v>
      </c>
      <c r="AJ243" s="80">
        <v>0.6089982381072239</v>
      </c>
      <c r="AK243" s="80">
        <v>0.2956226580530867</v>
      </c>
      <c r="AL243" s="80">
        <v>0.3293124424363647</v>
      </c>
      <c r="AM243" s="80">
        <v>0.361316088710021</v>
      </c>
      <c r="AN243" s="80">
        <v>0.6906285311463858</v>
      </c>
      <c r="AO243" s="80">
        <v>0.04197302301659034</v>
      </c>
      <c r="AP243" s="80">
        <v>0.03965727002257158</v>
      </c>
      <c r="AQ243" s="69"/>
    </row>
    <row r="244" spans="1:43" s="8" customFormat="1" ht="12.75">
      <c r="A244" s="75" t="s">
        <v>38</v>
      </c>
      <c r="B244" s="75" t="s">
        <v>39</v>
      </c>
      <c r="C244" s="75" t="s">
        <v>507</v>
      </c>
      <c r="D244" s="76">
        <v>444</v>
      </c>
      <c r="E244" s="76">
        <v>413</v>
      </c>
      <c r="F244" s="76">
        <v>101</v>
      </c>
      <c r="G244" s="76">
        <v>72</v>
      </c>
      <c r="H244" s="76">
        <v>18</v>
      </c>
      <c r="I244" s="76">
        <v>1</v>
      </c>
      <c r="J244" s="76">
        <v>10</v>
      </c>
      <c r="K244" s="76">
        <v>22</v>
      </c>
      <c r="L244" s="76">
        <v>57</v>
      </c>
      <c r="M244" s="76">
        <v>1</v>
      </c>
      <c r="N244" s="76">
        <v>5</v>
      </c>
      <c r="O244" s="77">
        <v>0.0872093</v>
      </c>
      <c r="P244" s="77">
        <v>0.19197707736389685</v>
      </c>
      <c r="Q244" s="77">
        <v>0.49283667621776506</v>
      </c>
      <c r="R244" s="77">
        <v>0.3151862464183381</v>
      </c>
      <c r="S244" s="77">
        <v>0.09090909090909091</v>
      </c>
      <c r="T244" s="78">
        <v>349</v>
      </c>
      <c r="U244" s="78">
        <v>3</v>
      </c>
      <c r="V244" s="78">
        <v>172</v>
      </c>
      <c r="W244" s="78">
        <v>110</v>
      </c>
      <c r="X244" s="78">
        <v>10</v>
      </c>
      <c r="Y244" s="78">
        <v>67</v>
      </c>
      <c r="Z244" s="75">
        <v>1617</v>
      </c>
      <c r="AA244" s="79">
        <v>3.641891892</v>
      </c>
      <c r="AB244" s="80">
        <v>0.262248</v>
      </c>
      <c r="AC244" s="80">
        <v>0.31080546212194676</v>
      </c>
      <c r="AD244" s="80">
        <v>0.04855746212194678</v>
      </c>
      <c r="AE244" s="79">
        <v>117.84949535631553</v>
      </c>
      <c r="AF244" s="79">
        <v>16.84949535631553</v>
      </c>
      <c r="AG244" s="80">
        <v>0.24455205811138014</v>
      </c>
      <c r="AH244" s="80">
        <v>0.2870159453302961</v>
      </c>
      <c r="AI244" s="80">
        <v>0.36803874092009686</v>
      </c>
      <c r="AJ244" s="80">
        <v>0.655054686250393</v>
      </c>
      <c r="AK244" s="80">
        <v>0.28534986769083664</v>
      </c>
      <c r="AL244" s="80">
        <v>0.3253974837273702</v>
      </c>
      <c r="AM244" s="80">
        <v>0.40883655049955336</v>
      </c>
      <c r="AN244" s="80">
        <v>0.7342340342269236</v>
      </c>
      <c r="AO244" s="80">
        <v>0.0407978095794565</v>
      </c>
      <c r="AP244" s="80">
        <v>0.03838153839707409</v>
      </c>
      <c r="AQ244" s="69"/>
    </row>
    <row r="245" spans="1:43" s="8" customFormat="1" ht="12.75">
      <c r="A245" s="75" t="s">
        <v>307</v>
      </c>
      <c r="B245" s="75" t="s">
        <v>308</v>
      </c>
      <c r="C245" s="75" t="s">
        <v>563</v>
      </c>
      <c r="D245" s="76">
        <v>590</v>
      </c>
      <c r="E245" s="76">
        <v>551</v>
      </c>
      <c r="F245" s="76">
        <v>143</v>
      </c>
      <c r="G245" s="76">
        <v>102</v>
      </c>
      <c r="H245" s="76">
        <v>26</v>
      </c>
      <c r="I245" s="76">
        <v>2</v>
      </c>
      <c r="J245" s="76">
        <v>13</v>
      </c>
      <c r="K245" s="76">
        <v>34</v>
      </c>
      <c r="L245" s="76">
        <v>52</v>
      </c>
      <c r="M245" s="76">
        <v>3</v>
      </c>
      <c r="N245" s="76">
        <v>4</v>
      </c>
      <c r="O245" s="77">
        <v>0.0748032</v>
      </c>
      <c r="P245" s="77">
        <v>0.146</v>
      </c>
      <c r="Q245" s="77">
        <v>0.508</v>
      </c>
      <c r="R245" s="77">
        <v>0.346</v>
      </c>
      <c r="S245" s="77">
        <v>0.09826589595375723</v>
      </c>
      <c r="T245" s="78">
        <v>500</v>
      </c>
      <c r="U245" s="78">
        <v>1</v>
      </c>
      <c r="V245" s="78">
        <v>254</v>
      </c>
      <c r="W245" s="78">
        <v>173</v>
      </c>
      <c r="X245" s="78">
        <v>17</v>
      </c>
      <c r="Y245" s="78">
        <v>73</v>
      </c>
      <c r="Z245" s="75">
        <v>2208</v>
      </c>
      <c r="AA245" s="79">
        <v>3.742372881</v>
      </c>
      <c r="AB245" s="80">
        <v>0.265849</v>
      </c>
      <c r="AC245" s="80">
        <v>0.3145454873451225</v>
      </c>
      <c r="AD245" s="80">
        <v>0.0486964873451225</v>
      </c>
      <c r="AE245" s="79">
        <v>166.8127433117649</v>
      </c>
      <c r="AF245" s="79">
        <v>23.812743311764905</v>
      </c>
      <c r="AG245" s="80">
        <v>0.2595281306715064</v>
      </c>
      <c r="AH245" s="80">
        <v>0.30220713073005095</v>
      </c>
      <c r="AI245" s="80">
        <v>0.38294010889292196</v>
      </c>
      <c r="AJ245" s="80">
        <v>0.685147239622973</v>
      </c>
      <c r="AK245" s="80">
        <v>0.3027454506565606</v>
      </c>
      <c r="AL245" s="80">
        <v>0.34263623652252106</v>
      </c>
      <c r="AM245" s="80">
        <v>0.4261574288779762</v>
      </c>
      <c r="AN245" s="80">
        <v>0.7687936654004972</v>
      </c>
      <c r="AO245" s="80">
        <v>0.04321731998505424</v>
      </c>
      <c r="AP245" s="80">
        <v>0.04042910579247011</v>
      </c>
      <c r="AQ245" s="69"/>
    </row>
    <row r="246" spans="1:43" s="8" customFormat="1" ht="12.75">
      <c r="A246" s="75" t="s">
        <v>124</v>
      </c>
      <c r="B246" s="75" t="s">
        <v>125</v>
      </c>
      <c r="C246" s="75" t="s">
        <v>550</v>
      </c>
      <c r="D246" s="76">
        <v>530</v>
      </c>
      <c r="E246" s="76">
        <v>466</v>
      </c>
      <c r="F246" s="76">
        <v>106</v>
      </c>
      <c r="G246" s="76">
        <v>74</v>
      </c>
      <c r="H246" s="76">
        <v>15</v>
      </c>
      <c r="I246" s="76">
        <v>1</v>
      </c>
      <c r="J246" s="76">
        <v>16</v>
      </c>
      <c r="K246" s="76">
        <v>54</v>
      </c>
      <c r="L246" s="76">
        <v>115</v>
      </c>
      <c r="M246" s="76">
        <v>1</v>
      </c>
      <c r="N246" s="76">
        <v>0</v>
      </c>
      <c r="O246" s="77">
        <v>0.0416667</v>
      </c>
      <c r="P246" s="77">
        <v>0.18181818181818182</v>
      </c>
      <c r="Q246" s="77">
        <v>0.4090909090909091</v>
      </c>
      <c r="R246" s="77">
        <v>0.4090909090909091</v>
      </c>
      <c r="S246" s="77">
        <v>0.11805555555555555</v>
      </c>
      <c r="T246" s="78">
        <v>352</v>
      </c>
      <c r="U246" s="78">
        <v>7</v>
      </c>
      <c r="V246" s="78">
        <v>144</v>
      </c>
      <c r="W246" s="78">
        <v>144</v>
      </c>
      <c r="X246" s="78">
        <v>17</v>
      </c>
      <c r="Y246" s="78">
        <v>64</v>
      </c>
      <c r="Z246" s="75">
        <v>1982</v>
      </c>
      <c r="AA246" s="79">
        <v>3.739622642</v>
      </c>
      <c r="AB246" s="80">
        <v>0.267857</v>
      </c>
      <c r="AC246" s="80">
        <v>0.3168791328789505</v>
      </c>
      <c r="AD246" s="80">
        <v>0.049022132878950464</v>
      </c>
      <c r="AE246" s="79">
        <v>122.47138864732736</v>
      </c>
      <c r="AF246" s="79">
        <v>16.47138864732736</v>
      </c>
      <c r="AG246" s="80">
        <v>0.22746781115879827</v>
      </c>
      <c r="AH246" s="80">
        <v>0.3162878787878788</v>
      </c>
      <c r="AI246" s="80">
        <v>0.36909871244635195</v>
      </c>
      <c r="AJ246" s="80">
        <v>0.6853865912342307</v>
      </c>
      <c r="AK246" s="80">
        <v>0.2628141387281703</v>
      </c>
      <c r="AL246" s="80">
        <v>0.34748369061993817</v>
      </c>
      <c r="AM246" s="80">
        <v>0.40444504001572396</v>
      </c>
      <c r="AN246" s="80">
        <v>0.7519287306356621</v>
      </c>
      <c r="AO246" s="80">
        <v>0.035346327569372005</v>
      </c>
      <c r="AP246" s="80">
        <v>0.031195811832059384</v>
      </c>
      <c r="AQ246" s="69"/>
    </row>
    <row r="247" spans="1:43" s="8" customFormat="1" ht="12.75">
      <c r="A247" s="75" t="s">
        <v>239</v>
      </c>
      <c r="B247" s="75" t="s">
        <v>240</v>
      </c>
      <c r="C247" s="75" t="s">
        <v>281</v>
      </c>
      <c r="D247" s="76">
        <v>366</v>
      </c>
      <c r="E247" s="76">
        <v>336</v>
      </c>
      <c r="F247" s="76">
        <v>72</v>
      </c>
      <c r="G247" s="76">
        <v>57</v>
      </c>
      <c r="H247" s="76">
        <v>14</v>
      </c>
      <c r="I247" s="76">
        <v>1</v>
      </c>
      <c r="J247" s="76">
        <v>0</v>
      </c>
      <c r="K247" s="76">
        <v>18</v>
      </c>
      <c r="L247" s="76">
        <v>46</v>
      </c>
      <c r="M247" s="76">
        <v>5</v>
      </c>
      <c r="N247" s="76">
        <v>3</v>
      </c>
      <c r="O247" s="77">
        <v>0.0967742</v>
      </c>
      <c r="P247" s="77">
        <v>0.2103448275862069</v>
      </c>
      <c r="Q247" s="77">
        <v>0.42758620689655175</v>
      </c>
      <c r="R247" s="77">
        <v>0.3620689655172414</v>
      </c>
      <c r="S247" s="77">
        <v>0.18095238095238095</v>
      </c>
      <c r="T247" s="78">
        <v>290</v>
      </c>
      <c r="U247" s="78">
        <v>4</v>
      </c>
      <c r="V247" s="78">
        <v>124</v>
      </c>
      <c r="W247" s="78">
        <v>105</v>
      </c>
      <c r="X247" s="78">
        <v>19</v>
      </c>
      <c r="Y247" s="78">
        <v>61</v>
      </c>
      <c r="Z247" s="75">
        <v>1352</v>
      </c>
      <c r="AA247" s="79">
        <v>3.693989071</v>
      </c>
      <c r="AB247" s="80">
        <v>0.244068</v>
      </c>
      <c r="AC247" s="80">
        <v>0.2931259213884475</v>
      </c>
      <c r="AD247" s="80">
        <v>0.0490579213884475</v>
      </c>
      <c r="AE247" s="79">
        <v>86.47214680959202</v>
      </c>
      <c r="AF247" s="79">
        <v>14.472146809592019</v>
      </c>
      <c r="AG247" s="80">
        <v>0.21428571428571427</v>
      </c>
      <c r="AH247" s="80">
        <v>0.25895316804407714</v>
      </c>
      <c r="AI247" s="80">
        <v>0.2648809523809524</v>
      </c>
      <c r="AJ247" s="80">
        <v>0.5238341204250295</v>
      </c>
      <c r="AK247" s="80">
        <v>0.25735757979045243</v>
      </c>
      <c r="AL247" s="80">
        <v>0.29882134107325625</v>
      </c>
      <c r="AM247" s="80">
        <v>0.3079528178856905</v>
      </c>
      <c r="AN247" s="80">
        <v>0.6067741589589468</v>
      </c>
      <c r="AO247" s="80">
        <v>0.043071865504738155</v>
      </c>
      <c r="AP247" s="80">
        <v>0.03986817302917911</v>
      </c>
      <c r="AQ247" s="69"/>
    </row>
    <row r="248" spans="1:43" s="8" customFormat="1" ht="12.75">
      <c r="A248" s="75" t="s">
        <v>143</v>
      </c>
      <c r="B248" s="75" t="s">
        <v>262</v>
      </c>
      <c r="C248" s="75" t="s">
        <v>540</v>
      </c>
      <c r="D248" s="76">
        <v>620</v>
      </c>
      <c r="E248" s="76">
        <v>534</v>
      </c>
      <c r="F248" s="76">
        <v>118</v>
      </c>
      <c r="G248" s="76">
        <v>53</v>
      </c>
      <c r="H248" s="76">
        <v>27</v>
      </c>
      <c r="I248" s="76">
        <v>1</v>
      </c>
      <c r="J248" s="76">
        <v>37</v>
      </c>
      <c r="K248" s="76">
        <v>75</v>
      </c>
      <c r="L248" s="76">
        <v>196</v>
      </c>
      <c r="M248" s="76">
        <v>4</v>
      </c>
      <c r="N248" s="76">
        <v>6</v>
      </c>
      <c r="O248" s="77">
        <v>0.075188</v>
      </c>
      <c r="P248" s="77">
        <v>0.13196480938416422</v>
      </c>
      <c r="Q248" s="77">
        <v>0.39002932551319647</v>
      </c>
      <c r="R248" s="77">
        <v>0.4780058651026393</v>
      </c>
      <c r="S248" s="77">
        <v>0.11042944785276074</v>
      </c>
      <c r="T248" s="78">
        <v>341</v>
      </c>
      <c r="U248" s="78">
        <v>7</v>
      </c>
      <c r="V248" s="78">
        <v>133</v>
      </c>
      <c r="W248" s="78">
        <v>163</v>
      </c>
      <c r="X248" s="78">
        <v>18</v>
      </c>
      <c r="Y248" s="78">
        <v>45</v>
      </c>
      <c r="Z248" s="75">
        <v>2618</v>
      </c>
      <c r="AA248" s="79">
        <v>4.222580645</v>
      </c>
      <c r="AB248" s="80">
        <v>0.265574</v>
      </c>
      <c r="AC248" s="80">
        <v>0.31474382785411653</v>
      </c>
      <c r="AD248" s="80">
        <v>0.049169827854116555</v>
      </c>
      <c r="AE248" s="79">
        <v>132.99686749550554</v>
      </c>
      <c r="AF248" s="79">
        <v>14.99686749550554</v>
      </c>
      <c r="AG248" s="80">
        <v>0.2209737827715356</v>
      </c>
      <c r="AH248" s="80">
        <v>0.3225806451612903</v>
      </c>
      <c r="AI248" s="80">
        <v>0.4850187265917603</v>
      </c>
      <c r="AJ248" s="80">
        <v>0.8075993717530506</v>
      </c>
      <c r="AK248" s="80">
        <v>0.2490578042986995</v>
      </c>
      <c r="AL248" s="80">
        <v>0.34676914112178314</v>
      </c>
      <c r="AM248" s="80">
        <v>0.5131027481189242</v>
      </c>
      <c r="AN248" s="80">
        <v>0.8598718892407073</v>
      </c>
      <c r="AO248" s="80">
        <v>0.02808402152716391</v>
      </c>
      <c r="AP248" s="80">
        <v>0.02418849596049283</v>
      </c>
      <c r="AQ248" s="69"/>
    </row>
    <row r="249" spans="1:43" s="8" customFormat="1" ht="12.75">
      <c r="A249" s="75" t="s">
        <v>169</v>
      </c>
      <c r="B249" s="75" t="s">
        <v>170</v>
      </c>
      <c r="C249" s="75" t="s">
        <v>510</v>
      </c>
      <c r="D249" s="76">
        <v>575</v>
      </c>
      <c r="E249" s="76">
        <v>535</v>
      </c>
      <c r="F249" s="76">
        <v>131</v>
      </c>
      <c r="G249" s="76">
        <v>79</v>
      </c>
      <c r="H249" s="76">
        <v>31</v>
      </c>
      <c r="I249" s="76">
        <v>1</v>
      </c>
      <c r="J249" s="76">
        <v>20</v>
      </c>
      <c r="K249" s="76">
        <v>33</v>
      </c>
      <c r="L249" s="76">
        <v>106</v>
      </c>
      <c r="M249" s="76">
        <v>5</v>
      </c>
      <c r="N249" s="76">
        <v>2</v>
      </c>
      <c r="O249" s="77">
        <v>0.039801</v>
      </c>
      <c r="P249" s="77">
        <v>0.18663594470046083</v>
      </c>
      <c r="Q249" s="77">
        <v>0.4631336405529954</v>
      </c>
      <c r="R249" s="77">
        <v>0.35023041474654376</v>
      </c>
      <c r="S249" s="77">
        <v>0.125</v>
      </c>
      <c r="T249" s="78">
        <v>434</v>
      </c>
      <c r="U249" s="78">
        <v>2</v>
      </c>
      <c r="V249" s="78">
        <v>201</v>
      </c>
      <c r="W249" s="78">
        <v>152</v>
      </c>
      <c r="X249" s="78">
        <v>19</v>
      </c>
      <c r="Y249" s="78">
        <v>81</v>
      </c>
      <c r="Z249" s="75">
        <v>2130</v>
      </c>
      <c r="AA249" s="79">
        <v>3.704347826</v>
      </c>
      <c r="AB249" s="80">
        <v>0.268116</v>
      </c>
      <c r="AC249" s="80">
        <v>0.3173353632316448</v>
      </c>
      <c r="AD249" s="80">
        <v>0.049219363231644775</v>
      </c>
      <c r="AE249" s="79">
        <v>151.37684037790095</v>
      </c>
      <c r="AF249" s="79">
        <v>20.376840377900947</v>
      </c>
      <c r="AG249" s="80">
        <v>0.24485981308411214</v>
      </c>
      <c r="AH249" s="80">
        <v>0.288695652173913</v>
      </c>
      <c r="AI249" s="80">
        <v>0.4205607476635514</v>
      </c>
      <c r="AJ249" s="80">
        <v>0.7092563998374644</v>
      </c>
      <c r="AK249" s="80">
        <v>0.2829473651923382</v>
      </c>
      <c r="AL249" s="80">
        <v>0.32413363543982776</v>
      </c>
      <c r="AM249" s="80">
        <v>0.45864829977177746</v>
      </c>
      <c r="AN249" s="80">
        <v>0.7827819352116052</v>
      </c>
      <c r="AO249" s="80">
        <v>0.038087552108226064</v>
      </c>
      <c r="AP249" s="80">
        <v>0.03543798326591474</v>
      </c>
      <c r="AQ249" s="69"/>
    </row>
    <row r="250" spans="1:43" s="8" customFormat="1" ht="12.75">
      <c r="A250" s="75" t="s">
        <v>10</v>
      </c>
      <c r="B250" s="75" t="s">
        <v>11</v>
      </c>
      <c r="C250" s="75" t="s">
        <v>566</v>
      </c>
      <c r="D250" s="76">
        <v>357</v>
      </c>
      <c r="E250" s="76">
        <v>329</v>
      </c>
      <c r="F250" s="76">
        <v>84</v>
      </c>
      <c r="G250" s="76">
        <v>69</v>
      </c>
      <c r="H250" s="76">
        <v>10</v>
      </c>
      <c r="I250" s="76">
        <v>0</v>
      </c>
      <c r="J250" s="76">
        <v>5</v>
      </c>
      <c r="K250" s="76">
        <v>23</v>
      </c>
      <c r="L250" s="76">
        <v>41</v>
      </c>
      <c r="M250" s="76">
        <v>4</v>
      </c>
      <c r="N250" s="76">
        <v>2</v>
      </c>
      <c r="O250" s="77">
        <v>0.028169</v>
      </c>
      <c r="P250" s="77">
        <v>0.25</v>
      </c>
      <c r="Q250" s="77">
        <v>0.4863013698630137</v>
      </c>
      <c r="R250" s="77">
        <v>0.2636986301369863</v>
      </c>
      <c r="S250" s="77">
        <v>0.09090909090909091</v>
      </c>
      <c r="T250" s="78">
        <v>292</v>
      </c>
      <c r="U250" s="78">
        <v>1</v>
      </c>
      <c r="V250" s="78">
        <v>142</v>
      </c>
      <c r="W250" s="78">
        <v>77</v>
      </c>
      <c r="X250" s="78">
        <v>7</v>
      </c>
      <c r="Y250" s="78">
        <v>73</v>
      </c>
      <c r="Z250" s="75">
        <v>1224</v>
      </c>
      <c r="AA250" s="79">
        <v>3.428571429</v>
      </c>
      <c r="AB250" s="80">
        <v>0.275261</v>
      </c>
      <c r="AC250" s="80">
        <v>0.32464926101716685</v>
      </c>
      <c r="AD250" s="80">
        <v>0.04938826101716687</v>
      </c>
      <c r="AE250" s="79">
        <v>98.17433791192688</v>
      </c>
      <c r="AF250" s="79">
        <v>14.174337911926884</v>
      </c>
      <c r="AG250" s="80">
        <v>0.2553191489361702</v>
      </c>
      <c r="AH250" s="80">
        <v>0.3025210084033613</v>
      </c>
      <c r="AI250" s="80">
        <v>0.3404255319148936</v>
      </c>
      <c r="AJ250" s="80">
        <v>0.6429465403182549</v>
      </c>
      <c r="AK250" s="80">
        <v>0.2984022428933948</v>
      </c>
      <c r="AL250" s="80">
        <v>0.34222503616786243</v>
      </c>
      <c r="AM250" s="80">
        <v>0.3835086258721182</v>
      </c>
      <c r="AN250" s="80">
        <v>0.7257336620399806</v>
      </c>
      <c r="AO250" s="80">
        <v>0.043083093957224594</v>
      </c>
      <c r="AP250" s="80">
        <v>0.039704027764501104</v>
      </c>
      <c r="AQ250" s="69"/>
    </row>
    <row r="251" spans="1:43" s="8" customFormat="1" ht="12.75">
      <c r="A251" s="75" t="s">
        <v>463</v>
      </c>
      <c r="B251" s="75" t="s">
        <v>464</v>
      </c>
      <c r="C251" s="75" t="s">
        <v>539</v>
      </c>
      <c r="D251" s="76">
        <v>583</v>
      </c>
      <c r="E251" s="76">
        <v>531</v>
      </c>
      <c r="F251" s="76">
        <v>140</v>
      </c>
      <c r="G251" s="76">
        <v>100</v>
      </c>
      <c r="H251" s="76">
        <v>27</v>
      </c>
      <c r="I251" s="76">
        <v>5</v>
      </c>
      <c r="J251" s="76">
        <v>8</v>
      </c>
      <c r="K251" s="76">
        <v>41</v>
      </c>
      <c r="L251" s="76">
        <v>65</v>
      </c>
      <c r="M251" s="76">
        <v>6</v>
      </c>
      <c r="N251" s="76">
        <v>49</v>
      </c>
      <c r="O251" s="77">
        <v>0.0820513</v>
      </c>
      <c r="P251" s="77">
        <v>0.23974082073434125</v>
      </c>
      <c r="Q251" s="77">
        <v>0.42116630669546434</v>
      </c>
      <c r="R251" s="77">
        <v>0.3390928725701944</v>
      </c>
      <c r="S251" s="77">
        <v>0.10191082802547771</v>
      </c>
      <c r="T251" s="78">
        <v>463</v>
      </c>
      <c r="U251" s="78">
        <v>1</v>
      </c>
      <c r="V251" s="78">
        <v>195</v>
      </c>
      <c r="W251" s="78">
        <v>157</v>
      </c>
      <c r="X251" s="78">
        <v>16</v>
      </c>
      <c r="Y251" s="78">
        <v>111</v>
      </c>
      <c r="Z251" s="75">
        <v>2024</v>
      </c>
      <c r="AA251" s="79">
        <v>3.4716981132075473</v>
      </c>
      <c r="AB251" s="80">
        <v>0.284483</v>
      </c>
      <c r="AC251" s="80">
        <v>0.3351740420810855</v>
      </c>
      <c r="AD251" s="80">
        <v>0.05069104208108549</v>
      </c>
      <c r="AE251" s="79">
        <v>163.52075552562366</v>
      </c>
      <c r="AF251" s="79">
        <v>23.520755525623656</v>
      </c>
      <c r="AG251" s="80">
        <v>0.263653483992467</v>
      </c>
      <c r="AH251" s="80">
        <v>0.3143350604490501</v>
      </c>
      <c r="AI251" s="80">
        <v>0.3653483992467043</v>
      </c>
      <c r="AJ251" s="80">
        <v>0.6796834596957544</v>
      </c>
      <c r="AK251" s="80">
        <v>0.30794869213865095</v>
      </c>
      <c r="AL251" s="80">
        <v>0.3549581269872602</v>
      </c>
      <c r="AM251" s="80">
        <v>0.40964360739288824</v>
      </c>
      <c r="AN251" s="80">
        <v>0.7646017343801484</v>
      </c>
      <c r="AO251" s="80">
        <v>0.04429520814618393</v>
      </c>
      <c r="AP251" s="80">
        <v>0.04062306653821013</v>
      </c>
      <c r="AQ251" s="69"/>
    </row>
    <row r="252" spans="1:43" s="8" customFormat="1" ht="12.75">
      <c r="A252" s="75" t="s">
        <v>175</v>
      </c>
      <c r="B252" s="75" t="s">
        <v>134</v>
      </c>
      <c r="C252" s="75" t="s">
        <v>510</v>
      </c>
      <c r="D252" s="76">
        <v>300</v>
      </c>
      <c r="E252" s="76">
        <v>273</v>
      </c>
      <c r="F252" s="76">
        <v>68</v>
      </c>
      <c r="G252" s="76">
        <v>49</v>
      </c>
      <c r="H252" s="76">
        <v>14</v>
      </c>
      <c r="I252" s="76">
        <v>4</v>
      </c>
      <c r="J252" s="76">
        <v>1</v>
      </c>
      <c r="K252" s="76">
        <v>18</v>
      </c>
      <c r="L252" s="76">
        <v>41</v>
      </c>
      <c r="M252" s="76">
        <v>2</v>
      </c>
      <c r="N252" s="76">
        <v>3</v>
      </c>
      <c r="O252" s="77">
        <v>0.062069</v>
      </c>
      <c r="P252" s="77">
        <v>0.22608695652173913</v>
      </c>
      <c r="Q252" s="77">
        <v>0.6304347826086957</v>
      </c>
      <c r="R252" s="77">
        <v>0.14347826086956522</v>
      </c>
      <c r="S252" s="77">
        <v>0.06060606060606061</v>
      </c>
      <c r="T252" s="78">
        <v>230</v>
      </c>
      <c r="U252" s="78">
        <v>0</v>
      </c>
      <c r="V252" s="78">
        <v>145</v>
      </c>
      <c r="W252" s="78">
        <v>33</v>
      </c>
      <c r="X252" s="78">
        <v>2</v>
      </c>
      <c r="Y252" s="78">
        <v>52</v>
      </c>
      <c r="Z252" s="75">
        <v>1027</v>
      </c>
      <c r="AA252" s="79">
        <v>3.423333333</v>
      </c>
      <c r="AB252" s="80">
        <v>0.287554</v>
      </c>
      <c r="AC252" s="80">
        <v>0.3384785386476792</v>
      </c>
      <c r="AD252" s="80">
        <v>0.05092453864767921</v>
      </c>
      <c r="AE252" s="79">
        <v>79.86549950490925</v>
      </c>
      <c r="AF252" s="79">
        <v>11.865499504909252</v>
      </c>
      <c r="AG252" s="80">
        <v>0.2490842490842491</v>
      </c>
      <c r="AH252" s="80">
        <v>0.2935153583617747</v>
      </c>
      <c r="AI252" s="80">
        <v>0.32234432234432236</v>
      </c>
      <c r="AJ252" s="80">
        <v>0.6158596807060971</v>
      </c>
      <c r="AK252" s="80">
        <v>0.29254761723409983</v>
      </c>
      <c r="AL252" s="80">
        <v>0.33401194370276194</v>
      </c>
      <c r="AM252" s="80">
        <v>0.3658076904941731</v>
      </c>
      <c r="AN252" s="80">
        <v>0.699819634196935</v>
      </c>
      <c r="AO252" s="80">
        <v>0.043463368149850745</v>
      </c>
      <c r="AP252" s="80">
        <v>0.04049658534098721</v>
      </c>
      <c r="AQ252" s="69"/>
    </row>
    <row r="253" spans="1:43" s="8" customFormat="1" ht="12.75">
      <c r="A253" s="75" t="s">
        <v>481</v>
      </c>
      <c r="B253" s="75" t="s">
        <v>482</v>
      </c>
      <c r="C253" s="75" t="s">
        <v>565</v>
      </c>
      <c r="D253" s="76">
        <v>542</v>
      </c>
      <c r="E253" s="76">
        <v>499</v>
      </c>
      <c r="F253" s="76">
        <v>125</v>
      </c>
      <c r="G253" s="76">
        <v>83</v>
      </c>
      <c r="H253" s="76">
        <v>16</v>
      </c>
      <c r="I253" s="76">
        <v>0</v>
      </c>
      <c r="J253" s="76">
        <v>26</v>
      </c>
      <c r="K253" s="76">
        <v>32</v>
      </c>
      <c r="L253" s="76">
        <v>107</v>
      </c>
      <c r="M253" s="76">
        <v>8</v>
      </c>
      <c r="N253" s="76">
        <v>1</v>
      </c>
      <c r="O253" s="77">
        <v>0.06875</v>
      </c>
      <c r="P253" s="77">
        <v>0.2175</v>
      </c>
      <c r="Q253" s="77">
        <v>0.4</v>
      </c>
      <c r="R253" s="77">
        <v>0.3825</v>
      </c>
      <c r="S253" s="77">
        <v>0.10457516339869281</v>
      </c>
      <c r="T253" s="78">
        <v>400</v>
      </c>
      <c r="U253" s="78">
        <v>3</v>
      </c>
      <c r="V253" s="78">
        <v>160</v>
      </c>
      <c r="W253" s="78">
        <v>153</v>
      </c>
      <c r="X253" s="78">
        <v>16</v>
      </c>
      <c r="Y253" s="78">
        <v>87</v>
      </c>
      <c r="Z253" s="75">
        <v>1916</v>
      </c>
      <c r="AA253" s="79">
        <v>3.5350553505535056</v>
      </c>
      <c r="AB253" s="80">
        <v>0.264706</v>
      </c>
      <c r="AC253" s="80">
        <v>0.3170471520974891</v>
      </c>
      <c r="AD253" s="80">
        <v>0.05234115209748913</v>
      </c>
      <c r="AE253" s="79">
        <v>144.57563488446095</v>
      </c>
      <c r="AF253" s="79">
        <v>19.575634884460953</v>
      </c>
      <c r="AG253" s="80">
        <v>0.250501002004008</v>
      </c>
      <c r="AH253" s="80">
        <v>0.2952029520295203</v>
      </c>
      <c r="AI253" s="80">
        <v>0.44488977955911824</v>
      </c>
      <c r="AJ253" s="80">
        <v>0.7400927315886385</v>
      </c>
      <c r="AK253" s="80">
        <v>0.28973073123138465</v>
      </c>
      <c r="AL253" s="80">
        <v>0.3313203595654261</v>
      </c>
      <c r="AM253" s="80">
        <v>0.4841195087864949</v>
      </c>
      <c r="AN253" s="80">
        <v>0.8154398683519211</v>
      </c>
      <c r="AO253" s="80">
        <v>0.039229729227376664</v>
      </c>
      <c r="AP253" s="80">
        <v>0.03611740753590581</v>
      </c>
      <c r="AQ253" s="69"/>
    </row>
    <row r="254" spans="1:43" s="8" customFormat="1" ht="12.75">
      <c r="A254" s="75" t="s">
        <v>455</v>
      </c>
      <c r="B254" s="75" t="s">
        <v>531</v>
      </c>
      <c r="C254" s="75" t="s">
        <v>516</v>
      </c>
      <c r="D254" s="76">
        <v>613</v>
      </c>
      <c r="E254" s="76">
        <v>545</v>
      </c>
      <c r="F254" s="76">
        <v>121</v>
      </c>
      <c r="G254" s="76">
        <v>66</v>
      </c>
      <c r="H254" s="76">
        <v>27</v>
      </c>
      <c r="I254" s="76">
        <v>7</v>
      </c>
      <c r="J254" s="76">
        <v>21</v>
      </c>
      <c r="K254" s="76">
        <v>60</v>
      </c>
      <c r="L254" s="76">
        <v>163</v>
      </c>
      <c r="M254" s="76">
        <v>0</v>
      </c>
      <c r="N254" s="76">
        <v>16</v>
      </c>
      <c r="O254" s="77">
        <v>0.07432432432432433</v>
      </c>
      <c r="P254" s="77">
        <v>0.20424403183023873</v>
      </c>
      <c r="Q254" s="77">
        <v>0.3925729442970822</v>
      </c>
      <c r="R254" s="77">
        <v>0.40318302387267907</v>
      </c>
      <c r="S254" s="77">
        <v>0.046052631578947366</v>
      </c>
      <c r="T254" s="78">
        <v>377</v>
      </c>
      <c r="U254" s="78">
        <v>4</v>
      </c>
      <c r="V254" s="78">
        <v>148</v>
      </c>
      <c r="W254" s="78">
        <v>152</v>
      </c>
      <c r="X254" s="78">
        <v>7</v>
      </c>
      <c r="Y254" s="78">
        <v>77</v>
      </c>
      <c r="Z254" s="75">
        <v>2484</v>
      </c>
      <c r="AA254" s="79">
        <v>4.052202283849918</v>
      </c>
      <c r="AB254" s="80">
        <v>0.2770083102493075</v>
      </c>
      <c r="AC254" s="80">
        <v>0.33030700511342764</v>
      </c>
      <c r="AD254" s="80">
        <v>0.053298694864120144</v>
      </c>
      <c r="AE254" s="79">
        <v>140.22571399858248</v>
      </c>
      <c r="AF254" s="79">
        <v>19.225713998582478</v>
      </c>
      <c r="AG254" s="80">
        <v>0.22201834862385322</v>
      </c>
      <c r="AH254" s="80">
        <v>0.30377668308702793</v>
      </c>
      <c r="AI254" s="80">
        <v>0.3926605504587156</v>
      </c>
      <c r="AJ254" s="80">
        <v>0.6964372335457436</v>
      </c>
      <c r="AK254" s="80">
        <v>0.25729488807079354</v>
      </c>
      <c r="AL254" s="80">
        <v>0.3353459999976724</v>
      </c>
      <c r="AM254" s="80">
        <v>0.42793708990565593</v>
      </c>
      <c r="AN254" s="80">
        <v>0.7632830899033283</v>
      </c>
      <c r="AO254" s="80">
        <v>0.035276539446940314</v>
      </c>
      <c r="AP254" s="80">
        <v>0.03156931691064446</v>
      </c>
      <c r="AQ254" s="69"/>
    </row>
    <row r="255" spans="1:43" s="8" customFormat="1" ht="12.75">
      <c r="A255" s="75" t="s">
        <v>385</v>
      </c>
      <c r="B255" s="75" t="s">
        <v>386</v>
      </c>
      <c r="C255" s="75" t="s">
        <v>543</v>
      </c>
      <c r="D255" s="76">
        <v>295</v>
      </c>
      <c r="E255" s="81">
        <v>270</v>
      </c>
      <c r="F255" s="76">
        <v>55</v>
      </c>
      <c r="G255" s="76">
        <v>39</v>
      </c>
      <c r="H255" s="76">
        <v>12</v>
      </c>
      <c r="I255" s="76">
        <v>0</v>
      </c>
      <c r="J255" s="76">
        <v>4</v>
      </c>
      <c r="K255" s="76">
        <v>17</v>
      </c>
      <c r="L255" s="76">
        <v>60</v>
      </c>
      <c r="M255" s="76">
        <v>2</v>
      </c>
      <c r="N255" s="76">
        <v>2</v>
      </c>
      <c r="O255" s="77">
        <v>0.0227273</v>
      </c>
      <c r="P255" s="77">
        <v>0.17452830188679244</v>
      </c>
      <c r="Q255" s="77">
        <v>0.41509433962264153</v>
      </c>
      <c r="R255" s="77">
        <v>0.41037735849056606</v>
      </c>
      <c r="S255" s="77">
        <v>0.1839080459770115</v>
      </c>
      <c r="T255" s="78">
        <v>212</v>
      </c>
      <c r="U255" s="78">
        <v>6</v>
      </c>
      <c r="V255" s="78">
        <v>88</v>
      </c>
      <c r="W255" s="78">
        <v>87</v>
      </c>
      <c r="X255" s="78">
        <v>16</v>
      </c>
      <c r="Y255" s="78">
        <v>37</v>
      </c>
      <c r="Z255" s="75">
        <v>1136</v>
      </c>
      <c r="AA255" s="79">
        <v>3.850847458</v>
      </c>
      <c r="AB255" s="80">
        <v>0.245192</v>
      </c>
      <c r="AC255" s="80">
        <v>0.29855002044518053</v>
      </c>
      <c r="AD255" s="80">
        <v>0.05335802044518054</v>
      </c>
      <c r="AE255" s="79">
        <v>66.09840425259755</v>
      </c>
      <c r="AF255" s="79">
        <v>11.098404252597547</v>
      </c>
      <c r="AG255" s="80">
        <v>0.2037037037037037</v>
      </c>
      <c r="AH255" s="80">
        <v>0.26440677966101694</v>
      </c>
      <c r="AI255" s="80">
        <v>0.3037037037037037</v>
      </c>
      <c r="AJ255" s="80">
        <v>0.5681104833647206</v>
      </c>
      <c r="AK255" s="80">
        <v>0.24480890463925017</v>
      </c>
      <c r="AL255" s="80">
        <v>0.3020284889918561</v>
      </c>
      <c r="AM255" s="80">
        <v>0.3448089046392502</v>
      </c>
      <c r="AN255" s="80">
        <v>0.6468373936311063</v>
      </c>
      <c r="AO255" s="80">
        <v>0.04110520093554648</v>
      </c>
      <c r="AP255" s="80">
        <v>0.03762170933083914</v>
      </c>
      <c r="AQ255" s="69"/>
    </row>
    <row r="256" spans="1:43" s="8" customFormat="1" ht="12.75">
      <c r="A256" s="75" t="s">
        <v>57</v>
      </c>
      <c r="B256" s="75" t="s">
        <v>365</v>
      </c>
      <c r="C256" s="75" t="s">
        <v>514</v>
      </c>
      <c r="D256" s="76">
        <v>343</v>
      </c>
      <c r="E256" s="81">
        <v>322</v>
      </c>
      <c r="F256" s="76">
        <v>77</v>
      </c>
      <c r="G256" s="76">
        <v>57</v>
      </c>
      <c r="H256" s="76">
        <v>16</v>
      </c>
      <c r="I256" s="76">
        <v>0</v>
      </c>
      <c r="J256" s="76">
        <v>4</v>
      </c>
      <c r="K256" s="76">
        <v>12</v>
      </c>
      <c r="L256" s="76">
        <v>35</v>
      </c>
      <c r="M256" s="76">
        <v>4</v>
      </c>
      <c r="N256" s="76">
        <v>4</v>
      </c>
      <c r="O256" s="77">
        <v>0.0632911</v>
      </c>
      <c r="P256" s="77">
        <v>0.13286713286713286</v>
      </c>
      <c r="Q256" s="77">
        <v>0.5524475524475524</v>
      </c>
      <c r="R256" s="77">
        <v>0.3146853146853147</v>
      </c>
      <c r="S256" s="77">
        <v>0.13333333333333333</v>
      </c>
      <c r="T256" s="78">
        <v>286</v>
      </c>
      <c r="U256" s="78">
        <v>3</v>
      </c>
      <c r="V256" s="78">
        <v>158</v>
      </c>
      <c r="W256" s="78">
        <v>90</v>
      </c>
      <c r="X256" s="78">
        <v>12</v>
      </c>
      <c r="Y256" s="78">
        <v>38</v>
      </c>
      <c r="Z256" s="75">
        <v>1180</v>
      </c>
      <c r="AA256" s="79">
        <v>3.440233236</v>
      </c>
      <c r="AB256" s="80">
        <v>0.254355</v>
      </c>
      <c r="AC256" s="80">
        <v>0.30840867077183504</v>
      </c>
      <c r="AD256" s="80">
        <v>0.05405367077183504</v>
      </c>
      <c r="AE256" s="79">
        <v>92.51328851151665</v>
      </c>
      <c r="AF256" s="79">
        <v>15.513288511516649</v>
      </c>
      <c r="AG256" s="80">
        <v>0.2391304347826087</v>
      </c>
      <c r="AH256" s="80">
        <v>0.2697947214076246</v>
      </c>
      <c r="AI256" s="80">
        <v>0.33540372670807456</v>
      </c>
      <c r="AJ256" s="80">
        <v>0.6051984481156991</v>
      </c>
      <c r="AK256" s="80">
        <v>0.287308349414648</v>
      </c>
      <c r="AL256" s="80">
        <v>0.3152882361041544</v>
      </c>
      <c r="AM256" s="80">
        <v>0.38358164134011385</v>
      </c>
      <c r="AN256" s="80">
        <v>0.6988698774442683</v>
      </c>
      <c r="AO256" s="80">
        <v>0.0481779146320393</v>
      </c>
      <c r="AP256" s="80">
        <v>0.04549351469652979</v>
      </c>
      <c r="AQ256" s="69"/>
    </row>
    <row r="257" spans="1:43" s="8" customFormat="1" ht="12.75">
      <c r="A257" s="75" t="s">
        <v>50</v>
      </c>
      <c r="B257" s="75" t="s">
        <v>51</v>
      </c>
      <c r="C257" s="75" t="s">
        <v>560</v>
      </c>
      <c r="D257" s="76">
        <v>387</v>
      </c>
      <c r="E257" s="76">
        <v>344</v>
      </c>
      <c r="F257" s="76">
        <v>81</v>
      </c>
      <c r="G257" s="76">
        <v>53</v>
      </c>
      <c r="H257" s="76">
        <v>14</v>
      </c>
      <c r="I257" s="76">
        <v>0</v>
      </c>
      <c r="J257" s="76">
        <v>14</v>
      </c>
      <c r="K257" s="76">
        <v>39</v>
      </c>
      <c r="L257" s="76">
        <v>76</v>
      </c>
      <c r="M257" s="76">
        <v>2</v>
      </c>
      <c r="N257" s="76">
        <v>0</v>
      </c>
      <c r="O257" s="77">
        <v>0.04</v>
      </c>
      <c r="P257" s="77">
        <v>0.16666666666666666</v>
      </c>
      <c r="Q257" s="77">
        <v>0.46296296296296297</v>
      </c>
      <c r="R257" s="77">
        <v>0.37037037037037035</v>
      </c>
      <c r="S257" s="77">
        <v>0.06</v>
      </c>
      <c r="T257" s="78">
        <v>270</v>
      </c>
      <c r="U257" s="78">
        <v>2</v>
      </c>
      <c r="V257" s="78">
        <v>125</v>
      </c>
      <c r="W257" s="78">
        <v>100</v>
      </c>
      <c r="X257" s="78">
        <v>6</v>
      </c>
      <c r="Y257" s="78">
        <v>45</v>
      </c>
      <c r="Z257" s="75">
        <v>1462</v>
      </c>
      <c r="AA257" s="79">
        <v>3.777777778</v>
      </c>
      <c r="AB257" s="80">
        <v>0.261719</v>
      </c>
      <c r="AC257" s="80">
        <v>0.3166475438604651</v>
      </c>
      <c r="AD257" s="80">
        <v>0.05492854386046514</v>
      </c>
      <c r="AE257" s="79">
        <v>95.06177122827907</v>
      </c>
      <c r="AF257" s="79">
        <v>14.06177122827907</v>
      </c>
      <c r="AG257" s="80">
        <v>0.23546511627906977</v>
      </c>
      <c r="AH257" s="80">
        <v>0.3152454780361757</v>
      </c>
      <c r="AI257" s="80">
        <v>0.4069767441860465</v>
      </c>
      <c r="AJ257" s="80">
        <v>0.7222222222222222</v>
      </c>
      <c r="AK257" s="80">
        <v>0.27634235822174147</v>
      </c>
      <c r="AL257" s="80">
        <v>0.3515808042074395</v>
      </c>
      <c r="AM257" s="80">
        <v>0.4478539861287182</v>
      </c>
      <c r="AN257" s="80">
        <v>0.7994347903361576</v>
      </c>
      <c r="AO257" s="80">
        <v>0.0408772419426717</v>
      </c>
      <c r="AP257" s="80">
        <v>0.03633532617126378</v>
      </c>
      <c r="AQ257" s="69"/>
    </row>
    <row r="258" spans="1:43" s="8" customFormat="1" ht="12.75">
      <c r="A258" s="75" t="s">
        <v>42</v>
      </c>
      <c r="B258" s="75" t="s">
        <v>262</v>
      </c>
      <c r="C258" s="75" t="s">
        <v>560</v>
      </c>
      <c r="D258" s="76">
        <v>684</v>
      </c>
      <c r="E258" s="76">
        <v>589</v>
      </c>
      <c r="F258" s="76">
        <v>146</v>
      </c>
      <c r="G258" s="76">
        <v>80</v>
      </c>
      <c r="H258" s="76">
        <v>26</v>
      </c>
      <c r="I258" s="76">
        <v>1</v>
      </c>
      <c r="J258" s="76">
        <v>39</v>
      </c>
      <c r="K258" s="76">
        <v>76</v>
      </c>
      <c r="L258" s="76">
        <v>110</v>
      </c>
      <c r="M258" s="76">
        <v>8</v>
      </c>
      <c r="N258" s="76">
        <v>4</v>
      </c>
      <c r="O258" s="77">
        <v>0.0411765</v>
      </c>
      <c r="P258" s="77">
        <v>0.18275154004106775</v>
      </c>
      <c r="Q258" s="77">
        <v>0.3490759753593429</v>
      </c>
      <c r="R258" s="77">
        <v>0.4681724845995893</v>
      </c>
      <c r="S258" s="77">
        <v>0.11842105263157894</v>
      </c>
      <c r="T258" s="78">
        <v>487</v>
      </c>
      <c r="U258" s="78">
        <v>11</v>
      </c>
      <c r="V258" s="78">
        <v>170</v>
      </c>
      <c r="W258" s="78">
        <v>228</v>
      </c>
      <c r="X258" s="78">
        <v>27</v>
      </c>
      <c r="Y258" s="78">
        <v>89</v>
      </c>
      <c r="Z258" s="75">
        <v>2818</v>
      </c>
      <c r="AA258" s="79">
        <v>4.119883041</v>
      </c>
      <c r="AB258" s="80">
        <v>0.238839</v>
      </c>
      <c r="AC258" s="80">
        <v>0.295764343168821</v>
      </c>
      <c r="AD258" s="80">
        <v>0.056925343168821</v>
      </c>
      <c r="AE258" s="79">
        <v>171.5024257396318</v>
      </c>
      <c r="AF258" s="79">
        <v>25.502425739631803</v>
      </c>
      <c r="AG258" s="80">
        <v>0.24787775891341257</v>
      </c>
      <c r="AH258" s="80">
        <v>0.3406432748538012</v>
      </c>
      <c r="AI258" s="80">
        <v>0.49575551782682514</v>
      </c>
      <c r="AJ258" s="80">
        <v>0.8363987926806263</v>
      </c>
      <c r="AK258" s="80">
        <v>0.29117559548324584</v>
      </c>
      <c r="AL258" s="80">
        <v>0.3779275230111576</v>
      </c>
      <c r="AM258" s="80">
        <v>0.5390533543966585</v>
      </c>
      <c r="AN258" s="80">
        <v>0.9169808774078161</v>
      </c>
      <c r="AO258" s="80">
        <v>0.04329783656983327</v>
      </c>
      <c r="AP258" s="80">
        <v>0.037284248157356426</v>
      </c>
      <c r="AQ258" s="69"/>
    </row>
    <row r="259" spans="1:43" s="8" customFormat="1" ht="12.75">
      <c r="A259" s="75" t="s">
        <v>313</v>
      </c>
      <c r="B259" s="75" t="s">
        <v>314</v>
      </c>
      <c r="C259" s="75" t="s">
        <v>563</v>
      </c>
      <c r="D259" s="76">
        <v>456</v>
      </c>
      <c r="E259" s="76">
        <v>396</v>
      </c>
      <c r="F259" s="76">
        <v>90</v>
      </c>
      <c r="G259" s="76">
        <v>56</v>
      </c>
      <c r="H259" s="76">
        <v>18</v>
      </c>
      <c r="I259" s="76">
        <v>2</v>
      </c>
      <c r="J259" s="76">
        <v>14</v>
      </c>
      <c r="K259" s="76">
        <v>51</v>
      </c>
      <c r="L259" s="76">
        <v>93</v>
      </c>
      <c r="M259" s="76">
        <v>3</v>
      </c>
      <c r="N259" s="76">
        <v>9</v>
      </c>
      <c r="O259" s="77">
        <v>0.0545455</v>
      </c>
      <c r="P259" s="77">
        <v>0.13071895424836602</v>
      </c>
      <c r="Q259" s="77">
        <v>0.5392156862745098</v>
      </c>
      <c r="R259" s="77">
        <v>0.3300653594771242</v>
      </c>
      <c r="S259" s="77">
        <v>0.21782178217821782</v>
      </c>
      <c r="T259" s="78">
        <v>306</v>
      </c>
      <c r="U259" s="78">
        <v>4</v>
      </c>
      <c r="V259" s="78">
        <v>165</v>
      </c>
      <c r="W259" s="78">
        <v>101</v>
      </c>
      <c r="X259" s="78">
        <v>22</v>
      </c>
      <c r="Y259" s="78">
        <v>40</v>
      </c>
      <c r="Z259" s="75">
        <v>1794</v>
      </c>
      <c r="AA259" s="79">
        <v>3.934210526</v>
      </c>
      <c r="AB259" s="80">
        <v>0.260274</v>
      </c>
      <c r="AC259" s="80">
        <v>0.31801104425680804</v>
      </c>
      <c r="AD259" s="80">
        <v>0.057737044256808034</v>
      </c>
      <c r="AE259" s="79">
        <v>106.85922492298795</v>
      </c>
      <c r="AF259" s="79">
        <v>16.85922492298795</v>
      </c>
      <c r="AG259" s="80">
        <v>0.22727272727272727</v>
      </c>
      <c r="AH259" s="80">
        <v>0.31938325991189426</v>
      </c>
      <c r="AI259" s="80">
        <v>0.38636363636363635</v>
      </c>
      <c r="AJ259" s="80">
        <v>0.7057468962755307</v>
      </c>
      <c r="AK259" s="80">
        <v>0.2698465275833029</v>
      </c>
      <c r="AL259" s="80">
        <v>0.356518116570458</v>
      </c>
      <c r="AM259" s="80">
        <v>0.428937436674212</v>
      </c>
      <c r="AN259" s="80">
        <v>0.7854555532446701</v>
      </c>
      <c r="AO259" s="80">
        <v>0.042573800310575644</v>
      </c>
      <c r="AP259" s="80">
        <v>0.03713485665856375</v>
      </c>
      <c r="AQ259" s="69"/>
    </row>
    <row r="260" spans="1:43" s="8" customFormat="1" ht="12.75">
      <c r="A260" s="75" t="s">
        <v>36</v>
      </c>
      <c r="B260" s="75" t="s">
        <v>482</v>
      </c>
      <c r="C260" s="75" t="s">
        <v>507</v>
      </c>
      <c r="D260" s="76">
        <v>496</v>
      </c>
      <c r="E260" s="76">
        <v>415</v>
      </c>
      <c r="F260" s="76">
        <v>66</v>
      </c>
      <c r="G260" s="76">
        <v>39</v>
      </c>
      <c r="H260" s="76">
        <v>16</v>
      </c>
      <c r="I260" s="76">
        <v>0</v>
      </c>
      <c r="J260" s="76">
        <v>11</v>
      </c>
      <c r="K260" s="76">
        <v>75</v>
      </c>
      <c r="L260" s="76">
        <v>177</v>
      </c>
      <c r="M260" s="76">
        <v>2</v>
      </c>
      <c r="N260" s="76">
        <v>0</v>
      </c>
      <c r="O260" s="77">
        <v>0</v>
      </c>
      <c r="P260" s="77">
        <v>0.2</v>
      </c>
      <c r="Q260" s="77">
        <v>0.325</v>
      </c>
      <c r="R260" s="77">
        <v>0.475</v>
      </c>
      <c r="S260" s="77">
        <v>0.13157894736842105</v>
      </c>
      <c r="T260" s="78">
        <v>240</v>
      </c>
      <c r="U260" s="78">
        <v>4</v>
      </c>
      <c r="V260" s="78">
        <v>78</v>
      </c>
      <c r="W260" s="78">
        <v>114</v>
      </c>
      <c r="X260" s="78">
        <v>15</v>
      </c>
      <c r="Y260" s="78">
        <v>48</v>
      </c>
      <c r="Z260" s="75">
        <v>2183</v>
      </c>
      <c r="AA260" s="79">
        <v>4.401209677</v>
      </c>
      <c r="AB260" s="80">
        <v>0.240175</v>
      </c>
      <c r="AC260" s="80">
        <v>0.29873081028437637</v>
      </c>
      <c r="AD260" s="80">
        <v>0.05855581028437637</v>
      </c>
      <c r="AE260" s="79">
        <v>79.40935555512219</v>
      </c>
      <c r="AF260" s="79">
        <v>13.40935555512219</v>
      </c>
      <c r="AG260" s="80">
        <v>0.15903614457831325</v>
      </c>
      <c r="AH260" s="80">
        <v>0.2923387096774194</v>
      </c>
      <c r="AI260" s="80">
        <v>0.28433734939759037</v>
      </c>
      <c r="AJ260" s="80">
        <v>0.5766760590750097</v>
      </c>
      <c r="AK260" s="80">
        <v>0.1913478447111378</v>
      </c>
      <c r="AL260" s="80">
        <v>0.3193737007159722</v>
      </c>
      <c r="AM260" s="80">
        <v>0.31664904953041495</v>
      </c>
      <c r="AN260" s="80">
        <v>0.6360227502463871</v>
      </c>
      <c r="AO260" s="80">
        <v>0.032311700132824556</v>
      </c>
      <c r="AP260" s="80">
        <v>0.027034991038552836</v>
      </c>
      <c r="AQ260" s="69"/>
    </row>
    <row r="261" spans="1:43" s="8" customFormat="1" ht="12.75">
      <c r="A261" s="75" t="s">
        <v>58</v>
      </c>
      <c r="B261" s="75" t="s">
        <v>157</v>
      </c>
      <c r="C261" s="75" t="s">
        <v>516</v>
      </c>
      <c r="D261" s="76">
        <v>477</v>
      </c>
      <c r="E261" s="76">
        <v>450</v>
      </c>
      <c r="F261" s="76">
        <v>107</v>
      </c>
      <c r="G261" s="76">
        <v>86</v>
      </c>
      <c r="H261" s="76">
        <v>16</v>
      </c>
      <c r="I261" s="76">
        <v>0</v>
      </c>
      <c r="J261" s="76">
        <v>5</v>
      </c>
      <c r="K261" s="76">
        <v>17</v>
      </c>
      <c r="L261" s="76">
        <v>57</v>
      </c>
      <c r="M261" s="76">
        <v>6</v>
      </c>
      <c r="N261" s="76">
        <v>8</v>
      </c>
      <c r="O261" s="77">
        <v>0.05291005291005291</v>
      </c>
      <c r="P261" s="77">
        <v>0.18734177215189873</v>
      </c>
      <c r="Q261" s="77">
        <v>0.47848101265822784</v>
      </c>
      <c r="R261" s="77">
        <v>0.3341772151898734</v>
      </c>
      <c r="S261" s="77">
        <v>0.07575757575757576</v>
      </c>
      <c r="T261" s="78">
        <v>395</v>
      </c>
      <c r="U261" s="78">
        <v>3</v>
      </c>
      <c r="V261" s="78">
        <v>189</v>
      </c>
      <c r="W261" s="78">
        <v>132</v>
      </c>
      <c r="X261" s="78">
        <v>10</v>
      </c>
      <c r="Y261" s="78">
        <v>74</v>
      </c>
      <c r="Z261" s="75">
        <v>1554</v>
      </c>
      <c r="AA261" s="79">
        <v>3.257861635220126</v>
      </c>
      <c r="AB261" s="80">
        <v>0.25888324873096447</v>
      </c>
      <c r="AC261" s="80">
        <v>0.3178425122260275</v>
      </c>
      <c r="AD261" s="80">
        <v>0.05895926349506303</v>
      </c>
      <c r="AE261" s="79">
        <v>130.23046153996108</v>
      </c>
      <c r="AF261" s="79">
        <v>23.230461539961084</v>
      </c>
      <c r="AG261" s="80">
        <v>0.23777777777777778</v>
      </c>
      <c r="AH261" s="80">
        <v>0.2668067226890756</v>
      </c>
      <c r="AI261" s="80">
        <v>0.31333333333333335</v>
      </c>
      <c r="AJ261" s="80">
        <v>0.580140056022409</v>
      </c>
      <c r="AK261" s="80">
        <v>0.289401025644358</v>
      </c>
      <c r="AL261" s="80">
        <v>0.315610213319246</v>
      </c>
      <c r="AM261" s="80">
        <v>0.3649565811999136</v>
      </c>
      <c r="AN261" s="80">
        <v>0.6805667945191596</v>
      </c>
      <c r="AO261" s="80">
        <v>0.05162324786658021</v>
      </c>
      <c r="AP261" s="80">
        <v>0.048803490630170365</v>
      </c>
      <c r="AQ261" s="69"/>
    </row>
    <row r="262" spans="1:43" s="8" customFormat="1" ht="12.75">
      <c r="A262" s="75" t="s">
        <v>265</v>
      </c>
      <c r="B262" s="75" t="s">
        <v>266</v>
      </c>
      <c r="C262" s="75" t="s">
        <v>541</v>
      </c>
      <c r="D262" s="76">
        <v>446</v>
      </c>
      <c r="E262" s="76">
        <v>401</v>
      </c>
      <c r="F262" s="76">
        <v>97</v>
      </c>
      <c r="G262" s="76">
        <v>59</v>
      </c>
      <c r="H262" s="76">
        <v>21</v>
      </c>
      <c r="I262" s="76">
        <v>2</v>
      </c>
      <c r="J262" s="76">
        <v>15</v>
      </c>
      <c r="K262" s="76">
        <v>38</v>
      </c>
      <c r="L262" s="76">
        <v>84</v>
      </c>
      <c r="M262" s="76">
        <v>1</v>
      </c>
      <c r="N262" s="76">
        <v>8</v>
      </c>
      <c r="O262" s="77">
        <v>0.0547945</v>
      </c>
      <c r="P262" s="77">
        <v>0.18238993710691823</v>
      </c>
      <c r="Q262" s="77">
        <v>0.4591194968553459</v>
      </c>
      <c r="R262" s="77">
        <v>0.3584905660377358</v>
      </c>
      <c r="S262" s="77">
        <v>0.14912280701754385</v>
      </c>
      <c r="T262" s="78">
        <v>318</v>
      </c>
      <c r="U262" s="78">
        <v>5</v>
      </c>
      <c r="V262" s="78">
        <v>146</v>
      </c>
      <c r="W262" s="78">
        <v>114</v>
      </c>
      <c r="X262" s="78">
        <v>17</v>
      </c>
      <c r="Y262" s="78">
        <v>58</v>
      </c>
      <c r="Z262" s="75">
        <v>1631</v>
      </c>
      <c r="AA262" s="79">
        <v>3.656950673</v>
      </c>
      <c r="AB262" s="80">
        <v>0.270627</v>
      </c>
      <c r="AC262" s="80">
        <v>0.3298965969278081</v>
      </c>
      <c r="AD262" s="80">
        <v>0.05926959692780809</v>
      </c>
      <c r="AE262" s="79">
        <v>114.95866886912586</v>
      </c>
      <c r="AF262" s="79">
        <v>17.95866886912586</v>
      </c>
      <c r="AG262" s="80">
        <v>0.24189526184538654</v>
      </c>
      <c r="AH262" s="80">
        <v>0.3146067415730337</v>
      </c>
      <c r="AI262" s="80">
        <v>0.4139650872817955</v>
      </c>
      <c r="AJ262" s="80">
        <v>0.7285718288548292</v>
      </c>
      <c r="AK262" s="80">
        <v>0.28667997224220915</v>
      </c>
      <c r="AL262" s="80">
        <v>0.3549633008294963</v>
      </c>
      <c r="AM262" s="80">
        <v>0.4587497976786181</v>
      </c>
      <c r="AN262" s="80">
        <v>0.8137130985081145</v>
      </c>
      <c r="AO262" s="80">
        <v>0.04478471039682261</v>
      </c>
      <c r="AP262" s="80">
        <v>0.04035655925646259</v>
      </c>
      <c r="AQ262" s="69"/>
    </row>
    <row r="263" spans="1:43" s="8" customFormat="1" ht="12.75">
      <c r="A263" s="75" t="s">
        <v>16</v>
      </c>
      <c r="B263" s="75" t="s">
        <v>178</v>
      </c>
      <c r="C263" s="75" t="s">
        <v>564</v>
      </c>
      <c r="D263" s="76">
        <v>481</v>
      </c>
      <c r="E263" s="76">
        <v>450</v>
      </c>
      <c r="F263" s="76">
        <v>120</v>
      </c>
      <c r="G263" s="76">
        <v>106</v>
      </c>
      <c r="H263" s="76">
        <v>9</v>
      </c>
      <c r="I263" s="76">
        <v>5</v>
      </c>
      <c r="J263" s="76">
        <v>0</v>
      </c>
      <c r="K263" s="76">
        <v>26</v>
      </c>
      <c r="L263" s="76">
        <v>41</v>
      </c>
      <c r="M263" s="76">
        <v>0</v>
      </c>
      <c r="N263" s="76">
        <v>34</v>
      </c>
      <c r="O263" s="77">
        <v>0.0955882</v>
      </c>
      <c r="P263" s="77">
        <v>0.19899244332493704</v>
      </c>
      <c r="Q263" s="77">
        <v>0.6851385390428212</v>
      </c>
      <c r="R263" s="77">
        <v>0.11586901763224182</v>
      </c>
      <c r="S263" s="77">
        <v>0.043478260869565216</v>
      </c>
      <c r="T263" s="78">
        <v>397</v>
      </c>
      <c r="U263" s="78">
        <v>2</v>
      </c>
      <c r="V263" s="78">
        <v>272</v>
      </c>
      <c r="W263" s="78">
        <v>46</v>
      </c>
      <c r="X263" s="78">
        <v>2</v>
      </c>
      <c r="Y263" s="78">
        <v>79</v>
      </c>
      <c r="Z263" s="75">
        <v>1704</v>
      </c>
      <c r="AA263" s="79">
        <v>3.542619543</v>
      </c>
      <c r="AB263" s="80">
        <v>0.293399</v>
      </c>
      <c r="AC263" s="80">
        <v>0.3542819792172539</v>
      </c>
      <c r="AD263" s="80">
        <v>0.060882979217253885</v>
      </c>
      <c r="AE263" s="79">
        <v>144.90132949985684</v>
      </c>
      <c r="AF263" s="79">
        <v>24.901329499856843</v>
      </c>
      <c r="AG263" s="80">
        <v>0.26666666666666666</v>
      </c>
      <c r="AH263" s="80">
        <v>0.30962343096234307</v>
      </c>
      <c r="AI263" s="80">
        <v>0.29333333333333333</v>
      </c>
      <c r="AJ263" s="80">
        <v>0.6029567642956764</v>
      </c>
      <c r="AK263" s="80">
        <v>0.3220029544441263</v>
      </c>
      <c r="AL263" s="80">
        <v>0.3617182625520018</v>
      </c>
      <c r="AM263" s="80">
        <v>0.34866962111079297</v>
      </c>
      <c r="AN263" s="80">
        <v>0.7103878836627948</v>
      </c>
      <c r="AO263" s="80">
        <v>0.055336287777459636</v>
      </c>
      <c r="AP263" s="80">
        <v>0.05209483158965872</v>
      </c>
      <c r="AQ263" s="69"/>
    </row>
    <row r="264" spans="1:43" s="8" customFormat="1" ht="12.75">
      <c r="A264" s="75" t="s">
        <v>301</v>
      </c>
      <c r="B264" s="75" t="s">
        <v>302</v>
      </c>
      <c r="C264" s="75" t="s">
        <v>563</v>
      </c>
      <c r="D264" s="76">
        <v>672</v>
      </c>
      <c r="E264" s="76">
        <v>600</v>
      </c>
      <c r="F264" s="76">
        <v>140</v>
      </c>
      <c r="G264" s="76">
        <v>81</v>
      </c>
      <c r="H264" s="76">
        <v>22</v>
      </c>
      <c r="I264" s="76">
        <v>1</v>
      </c>
      <c r="J264" s="76">
        <v>36</v>
      </c>
      <c r="K264" s="76">
        <v>62</v>
      </c>
      <c r="L264" s="76">
        <v>156</v>
      </c>
      <c r="M264" s="76">
        <v>3</v>
      </c>
      <c r="N264" s="76">
        <v>1</v>
      </c>
      <c r="O264" s="77">
        <v>0.11413</v>
      </c>
      <c r="P264" s="77">
        <v>0.15436241610738255</v>
      </c>
      <c r="Q264" s="77">
        <v>0.4116331096196868</v>
      </c>
      <c r="R264" s="77">
        <v>0.43400447427293065</v>
      </c>
      <c r="S264" s="77">
        <v>0.11855670103092783</v>
      </c>
      <c r="T264" s="78">
        <v>447</v>
      </c>
      <c r="U264" s="78">
        <v>7</v>
      </c>
      <c r="V264" s="78">
        <v>184</v>
      </c>
      <c r="W264" s="78">
        <v>194</v>
      </c>
      <c r="X264" s="78">
        <v>23</v>
      </c>
      <c r="Y264" s="78">
        <v>69</v>
      </c>
      <c r="Z264" s="75">
        <v>2612</v>
      </c>
      <c r="AA264" s="79">
        <v>3.886904762</v>
      </c>
      <c r="AB264" s="80">
        <v>0.253041</v>
      </c>
      <c r="AC264" s="80">
        <v>0.3140980499997293</v>
      </c>
      <c r="AD264" s="80">
        <v>0.061057049999729274</v>
      </c>
      <c r="AE264" s="79">
        <v>165.09429854988875</v>
      </c>
      <c r="AF264" s="79">
        <v>25.094298549888748</v>
      </c>
      <c r="AG264" s="80">
        <v>0.23333333333333334</v>
      </c>
      <c r="AH264" s="80">
        <v>0.31101190476190477</v>
      </c>
      <c r="AI264" s="80">
        <v>0.455</v>
      </c>
      <c r="AJ264" s="80">
        <v>0.7660119047619047</v>
      </c>
      <c r="AK264" s="80">
        <v>0.27515716424981457</v>
      </c>
      <c r="AL264" s="80">
        <v>0.34835461093733444</v>
      </c>
      <c r="AM264" s="80">
        <v>0.49682383091648125</v>
      </c>
      <c r="AN264" s="80">
        <v>0.8451784418538157</v>
      </c>
      <c r="AO264" s="80">
        <v>0.04182383091648123</v>
      </c>
      <c r="AP264" s="80">
        <v>0.037342706175429674</v>
      </c>
      <c r="AQ264" s="69"/>
    </row>
    <row r="265" spans="1:43" s="8" customFormat="1" ht="12.75">
      <c r="A265" s="75" t="s">
        <v>349</v>
      </c>
      <c r="B265" s="75" t="s">
        <v>130</v>
      </c>
      <c r="C265" s="75" t="s">
        <v>550</v>
      </c>
      <c r="D265" s="76">
        <v>385</v>
      </c>
      <c r="E265" s="76">
        <v>338</v>
      </c>
      <c r="F265" s="76">
        <v>82</v>
      </c>
      <c r="G265" s="76">
        <v>56</v>
      </c>
      <c r="H265" s="76">
        <v>16</v>
      </c>
      <c r="I265" s="76">
        <v>0</v>
      </c>
      <c r="J265" s="76">
        <v>10</v>
      </c>
      <c r="K265" s="76">
        <v>44</v>
      </c>
      <c r="L265" s="76">
        <v>66</v>
      </c>
      <c r="M265" s="76">
        <v>0</v>
      </c>
      <c r="N265" s="76">
        <v>20</v>
      </c>
      <c r="O265" s="77">
        <v>0.0724638</v>
      </c>
      <c r="P265" s="77">
        <v>0.15867158671586715</v>
      </c>
      <c r="Q265" s="77">
        <v>0.5092250922509225</v>
      </c>
      <c r="R265" s="77">
        <v>0.33210332103321033</v>
      </c>
      <c r="S265" s="77">
        <v>0.08888888888888889</v>
      </c>
      <c r="T265" s="78">
        <v>271</v>
      </c>
      <c r="U265" s="78">
        <v>2</v>
      </c>
      <c r="V265" s="78">
        <v>138</v>
      </c>
      <c r="W265" s="78">
        <v>90</v>
      </c>
      <c r="X265" s="78">
        <v>8</v>
      </c>
      <c r="Y265" s="78">
        <v>43</v>
      </c>
      <c r="Z265" s="75">
        <v>1492</v>
      </c>
      <c r="AA265" s="79">
        <v>3.875324675</v>
      </c>
      <c r="AB265" s="80">
        <v>0.274809</v>
      </c>
      <c r="AC265" s="80">
        <v>0.33708279632849397</v>
      </c>
      <c r="AD265" s="80">
        <v>0.06227379632849395</v>
      </c>
      <c r="AE265" s="79">
        <v>98.31569263806541</v>
      </c>
      <c r="AF265" s="79">
        <v>16.315692638065414</v>
      </c>
      <c r="AG265" s="80">
        <v>0.24260355029585798</v>
      </c>
      <c r="AH265" s="80">
        <v>0.3333333333333333</v>
      </c>
      <c r="AI265" s="80">
        <v>0.3875739644970414</v>
      </c>
      <c r="AJ265" s="80">
        <v>0.7209072978303748</v>
      </c>
      <c r="AK265" s="80">
        <v>0.29087483029013433</v>
      </c>
      <c r="AL265" s="80">
        <v>0.375822116244962</v>
      </c>
      <c r="AM265" s="80">
        <v>0.4358452444913178</v>
      </c>
      <c r="AN265" s="80">
        <v>0.8116673607362798</v>
      </c>
      <c r="AO265" s="80">
        <v>0.048271279994276356</v>
      </c>
      <c r="AP265" s="80">
        <v>0.042488782911628664</v>
      </c>
      <c r="AQ265" s="69"/>
    </row>
    <row r="266" spans="1:43" s="8" customFormat="1" ht="12.75">
      <c r="A266" s="75" t="s">
        <v>32</v>
      </c>
      <c r="B266" s="75" t="s">
        <v>306</v>
      </c>
      <c r="C266" s="75" t="s">
        <v>507</v>
      </c>
      <c r="D266" s="76">
        <v>570</v>
      </c>
      <c r="E266" s="76">
        <v>537</v>
      </c>
      <c r="F266" s="76">
        <v>122</v>
      </c>
      <c r="G266" s="76">
        <v>85</v>
      </c>
      <c r="H266" s="76">
        <v>22</v>
      </c>
      <c r="I266" s="76">
        <v>2</v>
      </c>
      <c r="J266" s="76">
        <v>13</v>
      </c>
      <c r="K266" s="76">
        <v>27</v>
      </c>
      <c r="L266" s="76">
        <v>68</v>
      </c>
      <c r="M266" s="76">
        <v>4</v>
      </c>
      <c r="N266" s="76">
        <v>11</v>
      </c>
      <c r="O266" s="77">
        <v>0.05</v>
      </c>
      <c r="P266" s="77">
        <v>0.1839323467230444</v>
      </c>
      <c r="Q266" s="77">
        <v>0.42283298097251587</v>
      </c>
      <c r="R266" s="77">
        <v>0.39323467230443976</v>
      </c>
      <c r="S266" s="77">
        <v>0.12903225806451613</v>
      </c>
      <c r="T266" s="78">
        <v>473</v>
      </c>
      <c r="U266" s="78">
        <v>2</v>
      </c>
      <c r="V266" s="78">
        <v>200</v>
      </c>
      <c r="W266" s="78">
        <v>186</v>
      </c>
      <c r="X266" s="78">
        <v>24</v>
      </c>
      <c r="Y266" s="78">
        <v>87</v>
      </c>
      <c r="Z266" s="75">
        <v>1993</v>
      </c>
      <c r="AA266" s="79">
        <v>3.496491228</v>
      </c>
      <c r="AB266" s="80">
        <v>0.236957</v>
      </c>
      <c r="AC266" s="80">
        <v>0.2992900519136313</v>
      </c>
      <c r="AD266" s="80">
        <v>0.06233305191363128</v>
      </c>
      <c r="AE266" s="79">
        <v>150.67342388027038</v>
      </c>
      <c r="AF266" s="79">
        <v>28.673423880270377</v>
      </c>
      <c r="AG266" s="80">
        <v>0.2271880819366853</v>
      </c>
      <c r="AH266" s="80">
        <v>0.2649122807017544</v>
      </c>
      <c r="AI266" s="80">
        <v>0.3463687150837989</v>
      </c>
      <c r="AJ266" s="80">
        <v>0.6112809957855533</v>
      </c>
      <c r="AK266" s="80">
        <v>0.2805836571327195</v>
      </c>
      <c r="AL266" s="80">
        <v>0.31521653312328135</v>
      </c>
      <c r="AM266" s="80">
        <v>0.39976429027983307</v>
      </c>
      <c r="AN266" s="80">
        <v>0.7149808234031144</v>
      </c>
      <c r="AO266" s="80">
        <v>0.05339557519603419</v>
      </c>
      <c r="AP266" s="80">
        <v>0.050304252421526974</v>
      </c>
      <c r="AQ266" s="69"/>
    </row>
    <row r="267" spans="1:43" s="8" customFormat="1" ht="12.75">
      <c r="A267" s="75" t="s">
        <v>204</v>
      </c>
      <c r="B267" s="75" t="s">
        <v>205</v>
      </c>
      <c r="C267" s="75" t="s">
        <v>513</v>
      </c>
      <c r="D267" s="76">
        <v>574</v>
      </c>
      <c r="E267" s="76">
        <v>483</v>
      </c>
      <c r="F267" s="76">
        <v>118</v>
      </c>
      <c r="G267" s="76">
        <v>60</v>
      </c>
      <c r="H267" s="76">
        <v>26</v>
      </c>
      <c r="I267" s="76">
        <v>1</v>
      </c>
      <c r="J267" s="76">
        <v>31</v>
      </c>
      <c r="K267" s="76">
        <v>80</v>
      </c>
      <c r="L267" s="76">
        <v>93</v>
      </c>
      <c r="M267" s="76">
        <v>5</v>
      </c>
      <c r="N267" s="76">
        <v>3</v>
      </c>
      <c r="O267" s="77">
        <v>0.115646</v>
      </c>
      <c r="P267" s="77">
        <v>0.1802030456852792</v>
      </c>
      <c r="Q267" s="77">
        <v>0.3730964467005076</v>
      </c>
      <c r="R267" s="77">
        <v>0.4467005076142132</v>
      </c>
      <c r="S267" s="77">
        <v>0.10795454545454546</v>
      </c>
      <c r="T267" s="78">
        <v>394</v>
      </c>
      <c r="U267" s="78">
        <v>6</v>
      </c>
      <c r="V267" s="78">
        <v>147</v>
      </c>
      <c r="W267" s="78">
        <v>176</v>
      </c>
      <c r="X267" s="78">
        <v>19</v>
      </c>
      <c r="Y267" s="78">
        <v>71</v>
      </c>
      <c r="Z267" s="75">
        <v>2228</v>
      </c>
      <c r="AA267" s="79">
        <v>3.881533101</v>
      </c>
      <c r="AB267" s="80">
        <v>0.239011</v>
      </c>
      <c r="AC267" s="80">
        <v>0.30224944905686824</v>
      </c>
      <c r="AD267" s="80">
        <v>0.06323844905686823</v>
      </c>
      <c r="AE267" s="79">
        <v>141.01879945670004</v>
      </c>
      <c r="AF267" s="79">
        <v>23.018799456700037</v>
      </c>
      <c r="AG267" s="80">
        <v>0.2443064182194617</v>
      </c>
      <c r="AH267" s="80">
        <v>0.3554006968641115</v>
      </c>
      <c r="AI267" s="80">
        <v>0.4968944099378882</v>
      </c>
      <c r="AJ267" s="80">
        <v>0.8522951068019997</v>
      </c>
      <c r="AK267" s="80">
        <v>0.2919643881091098</v>
      </c>
      <c r="AL267" s="80">
        <v>0.39550313494198613</v>
      </c>
      <c r="AM267" s="80">
        <v>0.5445523798275362</v>
      </c>
      <c r="AN267" s="80">
        <v>0.9400555147695224</v>
      </c>
      <c r="AO267" s="80">
        <v>0.0476579698896481</v>
      </c>
      <c r="AP267" s="80">
        <v>0.040102438077874614</v>
      </c>
      <c r="AQ267" s="69"/>
    </row>
    <row r="268" spans="1:43" s="8" customFormat="1" ht="12.75">
      <c r="A268" s="75" t="s">
        <v>268</v>
      </c>
      <c r="B268" s="75" t="s">
        <v>328</v>
      </c>
      <c r="C268" s="75" t="s">
        <v>541</v>
      </c>
      <c r="D268" s="76">
        <v>320</v>
      </c>
      <c r="E268" s="76">
        <v>281</v>
      </c>
      <c r="F268" s="76">
        <v>68</v>
      </c>
      <c r="G268" s="76">
        <v>59</v>
      </c>
      <c r="H268" s="76">
        <v>5</v>
      </c>
      <c r="I268" s="76">
        <v>1</v>
      </c>
      <c r="J268" s="76">
        <v>3</v>
      </c>
      <c r="K268" s="76">
        <v>28</v>
      </c>
      <c r="L268" s="76">
        <v>40</v>
      </c>
      <c r="M268" s="76">
        <v>0</v>
      </c>
      <c r="N268" s="76">
        <v>4</v>
      </c>
      <c r="O268" s="77">
        <v>0.0701754</v>
      </c>
      <c r="P268" s="77">
        <v>0.22746781115879827</v>
      </c>
      <c r="Q268" s="77">
        <v>0.4892703862660944</v>
      </c>
      <c r="R268" s="77">
        <v>0.2832618025751073</v>
      </c>
      <c r="S268" s="77">
        <v>0.09090909090909091</v>
      </c>
      <c r="T268" s="78">
        <v>233</v>
      </c>
      <c r="U268" s="78">
        <v>1</v>
      </c>
      <c r="V268" s="78">
        <v>114</v>
      </c>
      <c r="W268" s="78">
        <v>66</v>
      </c>
      <c r="X268" s="78">
        <v>6</v>
      </c>
      <c r="Y268" s="78">
        <v>53</v>
      </c>
      <c r="Z268" s="75">
        <v>1271</v>
      </c>
      <c r="AA268" s="79">
        <v>3.971875</v>
      </c>
      <c r="AB268" s="80">
        <v>0.273109</v>
      </c>
      <c r="AC268" s="80">
        <v>0.3366075166199742</v>
      </c>
      <c r="AD268" s="80">
        <v>0.06349851661997419</v>
      </c>
      <c r="AE268" s="79">
        <v>83.11258895555386</v>
      </c>
      <c r="AF268" s="79">
        <v>15.11258895555386</v>
      </c>
      <c r="AG268" s="80">
        <v>0.24199288256227758</v>
      </c>
      <c r="AH268" s="80">
        <v>0.31290322580645163</v>
      </c>
      <c r="AI268" s="80">
        <v>0.302491103202847</v>
      </c>
      <c r="AJ268" s="80">
        <v>0.6153943290092987</v>
      </c>
      <c r="AK268" s="80">
        <v>0.2957743379201205</v>
      </c>
      <c r="AL268" s="80">
        <v>0.36165351275985114</v>
      </c>
      <c r="AM268" s="80">
        <v>0.3562725585606899</v>
      </c>
      <c r="AN268" s="80">
        <v>0.7179260713205411</v>
      </c>
      <c r="AO268" s="80">
        <v>0.0537814553578429</v>
      </c>
      <c r="AP268" s="80">
        <v>0.0487502869533995</v>
      </c>
      <c r="AQ268" s="69"/>
    </row>
    <row r="269" spans="1:43" s="8" customFormat="1" ht="12.75">
      <c r="A269" s="75" t="s">
        <v>320</v>
      </c>
      <c r="B269" s="75" t="s">
        <v>321</v>
      </c>
      <c r="C269" s="75" t="s">
        <v>282</v>
      </c>
      <c r="D269" s="76">
        <v>600</v>
      </c>
      <c r="E269" s="76">
        <v>546</v>
      </c>
      <c r="F269" s="76">
        <v>122</v>
      </c>
      <c r="G269" s="76">
        <v>83</v>
      </c>
      <c r="H269" s="76">
        <v>24</v>
      </c>
      <c r="I269" s="76">
        <v>2</v>
      </c>
      <c r="J269" s="76">
        <v>13</v>
      </c>
      <c r="K269" s="76">
        <v>45</v>
      </c>
      <c r="L269" s="76">
        <v>104</v>
      </c>
      <c r="M269" s="76">
        <v>8</v>
      </c>
      <c r="N269" s="76">
        <v>0</v>
      </c>
      <c r="O269" s="77">
        <v>0.04</v>
      </c>
      <c r="P269" s="77">
        <v>0.1622222222222222</v>
      </c>
      <c r="Q269" s="77">
        <v>0.5</v>
      </c>
      <c r="R269" s="77">
        <v>0.3377777777777778</v>
      </c>
      <c r="S269" s="77">
        <v>0.09210526315789473</v>
      </c>
      <c r="T269" s="78">
        <v>450</v>
      </c>
      <c r="U269" s="78">
        <v>1</v>
      </c>
      <c r="V269" s="78">
        <v>225</v>
      </c>
      <c r="W269" s="78">
        <v>152</v>
      </c>
      <c r="X269" s="78">
        <v>14</v>
      </c>
      <c r="Y269" s="78">
        <v>73</v>
      </c>
      <c r="Z269" s="75">
        <v>2323</v>
      </c>
      <c r="AA269" s="79">
        <v>3.871666667</v>
      </c>
      <c r="AB269" s="80">
        <v>0.249428</v>
      </c>
      <c r="AC269" s="80">
        <v>0.31312943740977445</v>
      </c>
      <c r="AD269" s="80">
        <v>0.06370143740977444</v>
      </c>
      <c r="AE269" s="79">
        <v>149.83756414807144</v>
      </c>
      <c r="AF269" s="79">
        <v>27.837564148071436</v>
      </c>
      <c r="AG269" s="80">
        <v>0.22344322344322345</v>
      </c>
      <c r="AH269" s="80">
        <v>0.28</v>
      </c>
      <c r="AI269" s="80">
        <v>0.3443223443223443</v>
      </c>
      <c r="AJ269" s="80">
        <v>0.6243223443223443</v>
      </c>
      <c r="AK269" s="80">
        <v>0.274427773164966</v>
      </c>
      <c r="AL269" s="80">
        <v>0.32639594024678575</v>
      </c>
      <c r="AM269" s="80">
        <v>0.3953068940440869</v>
      </c>
      <c r="AN269" s="80">
        <v>0.7217028342908727</v>
      </c>
      <c r="AO269" s="80">
        <v>0.05098454972174257</v>
      </c>
      <c r="AP269" s="80">
        <v>0.04639594024678573</v>
      </c>
      <c r="AQ269" s="69"/>
    </row>
    <row r="270" spans="1:43" s="8" customFormat="1" ht="12.75">
      <c r="A270" s="75" t="s">
        <v>126</v>
      </c>
      <c r="B270" s="75" t="s">
        <v>127</v>
      </c>
      <c r="C270" s="75" t="s">
        <v>550</v>
      </c>
      <c r="D270" s="76">
        <v>525</v>
      </c>
      <c r="E270" s="76">
        <v>462</v>
      </c>
      <c r="F270" s="76">
        <v>114</v>
      </c>
      <c r="G270" s="76">
        <v>62</v>
      </c>
      <c r="H270" s="76">
        <v>25</v>
      </c>
      <c r="I270" s="76">
        <v>4</v>
      </c>
      <c r="J270" s="76">
        <v>23</v>
      </c>
      <c r="K270" s="76">
        <v>54</v>
      </c>
      <c r="L270" s="76">
        <v>99</v>
      </c>
      <c r="M270" s="76">
        <v>4</v>
      </c>
      <c r="N270" s="76">
        <v>2</v>
      </c>
      <c r="O270" s="77">
        <v>0.0632184</v>
      </c>
      <c r="P270" s="77">
        <v>0.17983651226158037</v>
      </c>
      <c r="Q270" s="77">
        <v>0.47411444141689374</v>
      </c>
      <c r="R270" s="77">
        <v>0.3460490463215259</v>
      </c>
      <c r="S270" s="77">
        <v>0.09448818897637795</v>
      </c>
      <c r="T270" s="78">
        <v>367</v>
      </c>
      <c r="U270" s="78">
        <v>5</v>
      </c>
      <c r="V270" s="78">
        <v>174</v>
      </c>
      <c r="W270" s="78">
        <v>127</v>
      </c>
      <c r="X270" s="78">
        <v>12</v>
      </c>
      <c r="Y270" s="78">
        <v>66</v>
      </c>
      <c r="Z270" s="75">
        <v>2096</v>
      </c>
      <c r="AA270" s="79">
        <v>3.992380952</v>
      </c>
      <c r="AB270" s="80">
        <v>0.264535</v>
      </c>
      <c r="AC270" s="80">
        <v>0.32837625738909915</v>
      </c>
      <c r="AD270" s="80">
        <v>0.06384125738909913</v>
      </c>
      <c r="AE270" s="79">
        <v>135.96143254185012</v>
      </c>
      <c r="AF270" s="79">
        <v>21.961432541850115</v>
      </c>
      <c r="AG270" s="80">
        <v>0.24675324675324675</v>
      </c>
      <c r="AH270" s="80">
        <v>0.3295238095238095</v>
      </c>
      <c r="AI270" s="80">
        <v>0.45670995670995673</v>
      </c>
      <c r="AJ270" s="80">
        <v>0.7862337662337662</v>
      </c>
      <c r="AK270" s="80">
        <v>0.2942888150256496</v>
      </c>
      <c r="AL270" s="80">
        <v>0.371355109603524</v>
      </c>
      <c r="AM270" s="80">
        <v>0.5042455249823595</v>
      </c>
      <c r="AN270" s="80">
        <v>0.8756006345858836</v>
      </c>
      <c r="AO270" s="80">
        <v>0.04753556827240282</v>
      </c>
      <c r="AP270" s="80">
        <v>0.04183130007971453</v>
      </c>
      <c r="AQ270" s="69"/>
    </row>
    <row r="271" spans="1:43" s="8" customFormat="1" ht="12.75">
      <c r="A271" s="75" t="s">
        <v>308</v>
      </c>
      <c r="B271" s="75" t="s">
        <v>49</v>
      </c>
      <c r="C271" s="75" t="s">
        <v>560</v>
      </c>
      <c r="D271" s="76">
        <v>476</v>
      </c>
      <c r="E271" s="76">
        <v>417</v>
      </c>
      <c r="F271" s="76">
        <v>99</v>
      </c>
      <c r="G271" s="76">
        <v>64</v>
      </c>
      <c r="H271" s="76">
        <v>17</v>
      </c>
      <c r="I271" s="76">
        <v>0</v>
      </c>
      <c r="J271" s="76">
        <v>18</v>
      </c>
      <c r="K271" s="76">
        <v>50</v>
      </c>
      <c r="L271" s="76">
        <v>81</v>
      </c>
      <c r="M271" s="76">
        <v>3</v>
      </c>
      <c r="N271" s="76">
        <v>8</v>
      </c>
      <c r="O271" s="77">
        <v>0.03125</v>
      </c>
      <c r="P271" s="77">
        <v>0.19230769230769232</v>
      </c>
      <c r="Q271" s="77">
        <v>0.47337278106508873</v>
      </c>
      <c r="R271" s="77">
        <v>0.3343195266272189</v>
      </c>
      <c r="S271" s="77">
        <v>0.13274336283185842</v>
      </c>
      <c r="T271" s="78">
        <v>338</v>
      </c>
      <c r="U271" s="78">
        <v>5</v>
      </c>
      <c r="V271" s="78">
        <v>160</v>
      </c>
      <c r="W271" s="78">
        <v>113</v>
      </c>
      <c r="X271" s="78">
        <v>15</v>
      </c>
      <c r="Y271" s="78">
        <v>65</v>
      </c>
      <c r="Z271" s="75">
        <v>1782</v>
      </c>
      <c r="AA271" s="79">
        <v>3.743697479</v>
      </c>
      <c r="AB271" s="80">
        <v>0.252336</v>
      </c>
      <c r="AC271" s="80">
        <v>0.3179189320694595</v>
      </c>
      <c r="AD271" s="80">
        <v>0.06558293206945948</v>
      </c>
      <c r="AE271" s="79">
        <v>120.0519771942965</v>
      </c>
      <c r="AF271" s="79">
        <v>21.051977194296498</v>
      </c>
      <c r="AG271" s="80">
        <v>0.23741007194244604</v>
      </c>
      <c r="AH271" s="80">
        <v>0.32421052631578945</v>
      </c>
      <c r="AI271" s="80">
        <v>0.4148681055155875</v>
      </c>
      <c r="AJ271" s="80">
        <v>0.7390786318313769</v>
      </c>
      <c r="AK271" s="80">
        <v>0.2878944297225336</v>
      </c>
      <c r="AL271" s="80">
        <v>0.3685304783037821</v>
      </c>
      <c r="AM271" s="80">
        <v>0.46535246329567503</v>
      </c>
      <c r="AN271" s="80">
        <v>0.8338829415994571</v>
      </c>
      <c r="AO271" s="80">
        <v>0.05048435778008756</v>
      </c>
      <c r="AP271" s="80">
        <v>0.044319951987992656</v>
      </c>
      <c r="AQ271" s="69"/>
    </row>
    <row r="272" spans="1:43" s="8" customFormat="1" ht="12.75">
      <c r="A272" s="75" t="s">
        <v>187</v>
      </c>
      <c r="B272" s="75" t="s">
        <v>431</v>
      </c>
      <c r="C272" s="75" t="s">
        <v>562</v>
      </c>
      <c r="D272" s="76">
        <v>723</v>
      </c>
      <c r="E272" s="76">
        <v>620</v>
      </c>
      <c r="F272" s="76">
        <v>158</v>
      </c>
      <c r="G272" s="76">
        <v>88</v>
      </c>
      <c r="H272" s="76">
        <v>34</v>
      </c>
      <c r="I272" s="76">
        <v>4</v>
      </c>
      <c r="J272" s="76">
        <v>32</v>
      </c>
      <c r="K272" s="76">
        <v>89</v>
      </c>
      <c r="L272" s="76">
        <v>71</v>
      </c>
      <c r="M272" s="76">
        <v>2</v>
      </c>
      <c r="N272" s="76">
        <v>30</v>
      </c>
      <c r="O272" s="77">
        <v>0.0829016</v>
      </c>
      <c r="P272" s="77">
        <v>0.17582417582417584</v>
      </c>
      <c r="Q272" s="77">
        <v>0.3534798534798535</v>
      </c>
      <c r="R272" s="77">
        <v>0.4706959706959707</v>
      </c>
      <c r="S272" s="77">
        <v>0.10894941634241245</v>
      </c>
      <c r="T272" s="78">
        <v>546</v>
      </c>
      <c r="U272" s="78">
        <v>8</v>
      </c>
      <c r="V272" s="78">
        <v>193</v>
      </c>
      <c r="W272" s="78">
        <v>257</v>
      </c>
      <c r="X272" s="78">
        <v>28</v>
      </c>
      <c r="Y272" s="78">
        <v>96</v>
      </c>
      <c r="Z272" s="75">
        <v>2852</v>
      </c>
      <c r="AA272" s="79">
        <v>3.944674965</v>
      </c>
      <c r="AB272" s="80">
        <v>0.242775</v>
      </c>
      <c r="AC272" s="80">
        <v>0.3104946852835791</v>
      </c>
      <c r="AD272" s="80">
        <v>0.0677196852835791</v>
      </c>
      <c r="AE272" s="79">
        <v>193.14674166217756</v>
      </c>
      <c r="AF272" s="79">
        <v>35.14674166217756</v>
      </c>
      <c r="AG272" s="80">
        <v>0.25483870967741934</v>
      </c>
      <c r="AH272" s="80">
        <v>0.35465924895688455</v>
      </c>
      <c r="AI272" s="80">
        <v>0.4693548387096774</v>
      </c>
      <c r="AJ272" s="80">
        <v>0.824014087666562</v>
      </c>
      <c r="AK272" s="80">
        <v>0.31152700268093153</v>
      </c>
      <c r="AL272" s="80">
        <v>0.40354206072625526</v>
      </c>
      <c r="AM272" s="80">
        <v>0.5260431317131896</v>
      </c>
      <c r="AN272" s="80">
        <v>0.9295851924394449</v>
      </c>
      <c r="AO272" s="80">
        <v>0.05668829300351219</v>
      </c>
      <c r="AP272" s="80">
        <v>0.048882811769370704</v>
      </c>
      <c r="AQ272" s="69"/>
    </row>
    <row r="273" spans="1:43" s="8" customFormat="1" ht="12.75">
      <c r="A273" s="75" t="s">
        <v>131</v>
      </c>
      <c r="B273" s="75" t="s">
        <v>456</v>
      </c>
      <c r="C273" s="75" t="s">
        <v>550</v>
      </c>
      <c r="D273" s="76">
        <v>298</v>
      </c>
      <c r="E273" s="76">
        <v>269</v>
      </c>
      <c r="F273" s="76">
        <v>62</v>
      </c>
      <c r="G273" s="76">
        <v>36</v>
      </c>
      <c r="H273" s="76">
        <v>20</v>
      </c>
      <c r="I273" s="76">
        <v>1</v>
      </c>
      <c r="J273" s="76">
        <v>5</v>
      </c>
      <c r="K273" s="76">
        <v>22</v>
      </c>
      <c r="L273" s="76">
        <v>49</v>
      </c>
      <c r="M273" s="76">
        <v>2</v>
      </c>
      <c r="N273" s="76">
        <v>7</v>
      </c>
      <c r="O273" s="77">
        <v>0.0280374</v>
      </c>
      <c r="P273" s="77">
        <v>0.19545454545454546</v>
      </c>
      <c r="Q273" s="77">
        <v>0.4863636363636364</v>
      </c>
      <c r="R273" s="77">
        <v>0.3181818181818182</v>
      </c>
      <c r="S273" s="77">
        <v>0.08571428571428572</v>
      </c>
      <c r="T273" s="78">
        <v>220</v>
      </c>
      <c r="U273" s="78">
        <v>4</v>
      </c>
      <c r="V273" s="78">
        <v>107</v>
      </c>
      <c r="W273" s="78">
        <v>70</v>
      </c>
      <c r="X273" s="78">
        <v>6</v>
      </c>
      <c r="Y273" s="78">
        <v>43</v>
      </c>
      <c r="Z273" s="75">
        <v>1111</v>
      </c>
      <c r="AA273" s="79">
        <v>3.728187919</v>
      </c>
      <c r="AB273" s="80">
        <v>0.262673</v>
      </c>
      <c r="AC273" s="80">
        <v>0.3308143489682853</v>
      </c>
      <c r="AD273" s="80">
        <v>0.06814134896828533</v>
      </c>
      <c r="AE273" s="79">
        <v>76.78671372611791</v>
      </c>
      <c r="AF273" s="79">
        <v>14.78671372611791</v>
      </c>
      <c r="AG273" s="80">
        <v>0.23048327137546468</v>
      </c>
      <c r="AH273" s="80">
        <v>0.2962962962962963</v>
      </c>
      <c r="AI273" s="80">
        <v>0.37174721189591076</v>
      </c>
      <c r="AJ273" s="80">
        <v>0.668043508192207</v>
      </c>
      <c r="AK273" s="80">
        <v>0.28545246738333796</v>
      </c>
      <c r="AL273" s="80">
        <v>0.3460832111990502</v>
      </c>
      <c r="AM273" s="80">
        <v>0.42671640790378407</v>
      </c>
      <c r="AN273" s="80">
        <v>0.7727996191028343</v>
      </c>
      <c r="AO273" s="80">
        <v>0.05496919600787328</v>
      </c>
      <c r="AP273" s="80">
        <v>0.04978691490275394</v>
      </c>
      <c r="AQ273" s="69"/>
    </row>
    <row r="274" spans="1:43" s="8" customFormat="1" ht="12.75">
      <c r="A274" s="75" t="s">
        <v>523</v>
      </c>
      <c r="B274" s="75" t="s">
        <v>524</v>
      </c>
      <c r="C274" s="75" t="s">
        <v>516</v>
      </c>
      <c r="D274" s="76">
        <v>369</v>
      </c>
      <c r="E274" s="76">
        <v>333</v>
      </c>
      <c r="F274" s="76">
        <v>77</v>
      </c>
      <c r="G274" s="76">
        <v>54</v>
      </c>
      <c r="H274" s="76">
        <v>15</v>
      </c>
      <c r="I274" s="76">
        <v>0</v>
      </c>
      <c r="J274" s="76">
        <v>8</v>
      </c>
      <c r="K274" s="76">
        <v>28</v>
      </c>
      <c r="L274" s="76">
        <v>39</v>
      </c>
      <c r="M274" s="76">
        <v>1</v>
      </c>
      <c r="N274" s="76">
        <v>9</v>
      </c>
      <c r="O274" s="77">
        <v>0.05194805194805195</v>
      </c>
      <c r="P274" s="77">
        <v>0.1824561403508772</v>
      </c>
      <c r="Q274" s="77">
        <v>0.5403508771929825</v>
      </c>
      <c r="R274" s="77">
        <v>0.2771929824561403</v>
      </c>
      <c r="S274" s="77">
        <v>0.08860759493670886</v>
      </c>
      <c r="T274" s="78">
        <v>285</v>
      </c>
      <c r="U274" s="78">
        <v>4</v>
      </c>
      <c r="V274" s="78">
        <v>154</v>
      </c>
      <c r="W274" s="78">
        <v>79</v>
      </c>
      <c r="X274" s="78">
        <v>7</v>
      </c>
      <c r="Y274" s="78">
        <v>52</v>
      </c>
      <c r="Z274" s="75">
        <v>1349</v>
      </c>
      <c r="AA274" s="79">
        <v>3.6558265582655824</v>
      </c>
      <c r="AB274" s="80">
        <v>0.24041811846689895</v>
      </c>
      <c r="AC274" s="80">
        <v>0.3204394948897389</v>
      </c>
      <c r="AD274" s="80">
        <v>0.08002137642283993</v>
      </c>
      <c r="AE274" s="79">
        <v>99.9945030844486</v>
      </c>
      <c r="AF274" s="79">
        <v>22.994503084448596</v>
      </c>
      <c r="AG274" s="80">
        <v>0.23123123123123124</v>
      </c>
      <c r="AH274" s="80">
        <v>0.2978142076502732</v>
      </c>
      <c r="AI274" s="80">
        <v>0.35735735735735735</v>
      </c>
      <c r="AJ274" s="80">
        <v>0.6551715650076306</v>
      </c>
      <c r="AK274" s="80">
        <v>0.3002837930463922</v>
      </c>
      <c r="AL274" s="80">
        <v>0.3606407188099688</v>
      </c>
      <c r="AM274" s="80">
        <v>0.4264099191725183</v>
      </c>
      <c r="AN274" s="80">
        <v>0.7870506379824871</v>
      </c>
      <c r="AO274" s="80">
        <v>0.06905256181516095</v>
      </c>
      <c r="AP274" s="80">
        <v>0.06282651115969556</v>
      </c>
      <c r="AQ274" s="69"/>
    </row>
    <row r="275" spans="1:43" s="8" customFormat="1" ht="12.75">
      <c r="A275" s="75" t="s">
        <v>556</v>
      </c>
      <c r="B275" s="75" t="s">
        <v>557</v>
      </c>
      <c r="C275" s="75" t="s">
        <v>544</v>
      </c>
      <c r="D275" s="76">
        <v>529</v>
      </c>
      <c r="E275" s="76">
        <v>505</v>
      </c>
      <c r="F275" s="76">
        <v>110</v>
      </c>
      <c r="G275" s="76">
        <v>66</v>
      </c>
      <c r="H275" s="76">
        <v>15</v>
      </c>
      <c r="I275" s="76">
        <v>4</v>
      </c>
      <c r="J275" s="76">
        <v>25</v>
      </c>
      <c r="K275" s="76">
        <v>20</v>
      </c>
      <c r="L275" s="76">
        <v>86</v>
      </c>
      <c r="M275" s="76">
        <v>3</v>
      </c>
      <c r="N275" s="76">
        <v>9</v>
      </c>
      <c r="O275" s="77">
        <v>0.0898204</v>
      </c>
      <c r="P275" s="77">
        <v>0.12322274881516587</v>
      </c>
      <c r="Q275" s="77">
        <v>0.3957345971563981</v>
      </c>
      <c r="R275" s="77">
        <v>0.48104265402843605</v>
      </c>
      <c r="S275" s="77">
        <v>0.18226600985221675</v>
      </c>
      <c r="T275" s="78">
        <v>422</v>
      </c>
      <c r="U275" s="78">
        <v>1</v>
      </c>
      <c r="V275" s="78">
        <v>167</v>
      </c>
      <c r="W275" s="78">
        <v>203</v>
      </c>
      <c r="X275" s="78">
        <v>37</v>
      </c>
      <c r="Y275" s="78">
        <v>52</v>
      </c>
      <c r="Z275" s="75">
        <v>1804</v>
      </c>
      <c r="AA275" s="79">
        <v>3.4102079395085068</v>
      </c>
      <c r="AB275" s="80">
        <v>0.214106</v>
      </c>
      <c r="AC275" s="80">
        <v>0.2978911416646795</v>
      </c>
      <c r="AD275" s="80">
        <v>0.08378514166467951</v>
      </c>
      <c r="AE275" s="79">
        <v>143.26278324087775</v>
      </c>
      <c r="AF275" s="79">
        <v>33.26278324087775</v>
      </c>
      <c r="AG275" s="80">
        <v>0.21782178217821782</v>
      </c>
      <c r="AH275" s="80">
        <v>0.24763705103969755</v>
      </c>
      <c r="AI275" s="80">
        <v>0.401980198019802</v>
      </c>
      <c r="AJ275" s="80">
        <v>0.6496172490594996</v>
      </c>
      <c r="AK275" s="80">
        <v>0.28368867968490646</v>
      </c>
      <c r="AL275" s="80">
        <v>0.310515658300336</v>
      </c>
      <c r="AM275" s="80">
        <v>0.4678470955264906</v>
      </c>
      <c r="AN275" s="80">
        <v>0.7783627538268266</v>
      </c>
      <c r="AO275" s="80">
        <v>0.06586689750668864</v>
      </c>
      <c r="AP275" s="80">
        <v>0.06287860726063846</v>
      </c>
      <c r="AQ275" s="69"/>
    </row>
    <row r="276" spans="1:42" ht="12.75">
      <c r="A276" s="75" t="s">
        <v>399</v>
      </c>
      <c r="B276" s="75" t="s">
        <v>400</v>
      </c>
      <c r="C276" s="75" t="s">
        <v>508</v>
      </c>
      <c r="D276" s="76">
        <v>313</v>
      </c>
      <c r="E276" s="76">
        <v>288</v>
      </c>
      <c r="F276" s="76">
        <v>54</v>
      </c>
      <c r="G276" s="76">
        <v>41</v>
      </c>
      <c r="H276" s="76">
        <v>11</v>
      </c>
      <c r="I276" s="76">
        <v>1</v>
      </c>
      <c r="J276" s="76">
        <v>1</v>
      </c>
      <c r="K276" s="76">
        <v>21</v>
      </c>
      <c r="L276" s="76">
        <v>42</v>
      </c>
      <c r="M276" s="76">
        <v>2</v>
      </c>
      <c r="N276" s="76">
        <v>11</v>
      </c>
      <c r="O276" s="77">
        <v>0.0495868</v>
      </c>
      <c r="P276" s="77">
        <v>0.1825726141078838</v>
      </c>
      <c r="Q276" s="77">
        <v>0.5020746887966805</v>
      </c>
      <c r="R276" s="77">
        <v>0.3153526970954357</v>
      </c>
      <c r="S276" s="77">
        <v>0.15789473684210525</v>
      </c>
      <c r="T276" s="78">
        <v>241</v>
      </c>
      <c r="U276" s="78">
        <v>0</v>
      </c>
      <c r="V276" s="78">
        <v>121</v>
      </c>
      <c r="W276" s="78">
        <v>76</v>
      </c>
      <c r="X276" s="78">
        <v>12</v>
      </c>
      <c r="Y276" s="78">
        <v>44</v>
      </c>
      <c r="Z276" s="75">
        <v>1284</v>
      </c>
      <c r="AA276" s="79">
        <v>4.102236422</v>
      </c>
      <c r="AB276" s="80">
        <v>0.214575</v>
      </c>
      <c r="AC276" s="80">
        <v>0.3144986711777875</v>
      </c>
      <c r="AD276" s="80">
        <v>0.09992367117778753</v>
      </c>
      <c r="AE276" s="79">
        <v>78.68117178091352</v>
      </c>
      <c r="AF276" s="79">
        <v>24.681171780913516</v>
      </c>
      <c r="AG276" s="80">
        <v>0.1875</v>
      </c>
      <c r="AH276" s="80">
        <v>0.24115755627009647</v>
      </c>
      <c r="AI276" s="80">
        <v>0.2465277777777778</v>
      </c>
      <c r="AJ276" s="80">
        <v>0.4876853340478743</v>
      </c>
      <c r="AK276" s="80">
        <v>0.27319851312817195</v>
      </c>
      <c r="AL276" s="80">
        <v>0.32051823723766404</v>
      </c>
      <c r="AM276" s="80">
        <v>0.33222629090594974</v>
      </c>
      <c r="AN276" s="80">
        <v>0.6527445281436137</v>
      </c>
      <c r="AO276" s="80">
        <v>0.08569851312817195</v>
      </c>
      <c r="AP276" s="80">
        <v>0.07936068096756757</v>
      </c>
    </row>
    <row r="282" ht="12.75">
      <c r="AK282" s="70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6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8" sqref="A18:IV18"/>
    </sheetView>
  </sheetViews>
  <sheetFormatPr defaultColWidth="11.00390625" defaultRowHeight="12.75"/>
  <cols>
    <col min="1" max="1" width="20.25390625" style="10" customWidth="1"/>
    <col min="2" max="2" width="10.75390625" style="10" customWidth="1"/>
    <col min="3" max="3" width="10.75390625" style="30" customWidth="1"/>
    <col min="4" max="4" width="10.75390625" style="36" customWidth="1"/>
    <col min="5" max="6" width="10.75390625" style="43" customWidth="1"/>
    <col min="7" max="7" width="10.75390625" style="50" customWidth="1"/>
    <col min="8" max="9" width="10.75390625" style="46" customWidth="1"/>
    <col min="10" max="13" width="10.75390625" style="10" customWidth="1"/>
    <col min="14" max="14" width="10.75390625" style="14" customWidth="1"/>
    <col min="15" max="19" width="10.75390625" style="10" customWidth="1"/>
    <col min="20" max="22" width="10.75390625" style="11" customWidth="1"/>
    <col min="23" max="23" width="12.75390625" style="13" customWidth="1"/>
    <col min="24" max="26" width="10.75390625" style="10" customWidth="1"/>
    <col min="43" max="16384" width="10.75390625" style="10" customWidth="1"/>
  </cols>
  <sheetData>
    <row r="1" spans="1:26" s="1" customFormat="1" ht="12.75">
      <c r="A1" s="2" t="s">
        <v>445</v>
      </c>
      <c r="B1" s="2" t="s">
        <v>446</v>
      </c>
      <c r="C1" s="2" t="s">
        <v>491</v>
      </c>
      <c r="D1" s="51" t="s">
        <v>441</v>
      </c>
      <c r="E1" s="38" t="s">
        <v>283</v>
      </c>
      <c r="F1" s="38" t="s">
        <v>291</v>
      </c>
      <c r="G1" s="39" t="s">
        <v>292</v>
      </c>
      <c r="H1" s="44" t="s">
        <v>293</v>
      </c>
      <c r="I1" s="44" t="s">
        <v>294</v>
      </c>
      <c r="J1" s="1" t="s">
        <v>119</v>
      </c>
      <c r="K1" s="1" t="s">
        <v>120</v>
      </c>
      <c r="L1" s="2" t="s">
        <v>121</v>
      </c>
      <c r="M1" s="1" t="s">
        <v>122</v>
      </c>
      <c r="N1" s="1" t="s">
        <v>295</v>
      </c>
      <c r="O1" s="1" t="s">
        <v>229</v>
      </c>
      <c r="P1" s="2" t="s">
        <v>230</v>
      </c>
      <c r="Q1" s="1" t="s">
        <v>231</v>
      </c>
      <c r="R1" s="1" t="s">
        <v>232</v>
      </c>
      <c r="S1" s="1" t="s">
        <v>233</v>
      </c>
      <c r="U1" s="15"/>
      <c r="V1" s="22"/>
      <c r="W1" s="22"/>
      <c r="X1" s="22"/>
      <c r="Y1" s="22"/>
      <c r="Z1" s="22"/>
    </row>
    <row r="2" spans="1:42" ht="12.75">
      <c r="A2" s="10" t="s">
        <v>399</v>
      </c>
      <c r="B2" s="10" t="s">
        <v>400</v>
      </c>
      <c r="C2" s="30" t="s">
        <v>508</v>
      </c>
      <c r="D2" s="36">
        <v>4.102236422</v>
      </c>
      <c r="E2" s="43">
        <v>0.214575</v>
      </c>
      <c r="F2" s="41">
        <v>0.3144986711777875</v>
      </c>
      <c r="G2" s="50">
        <v>0.09992367117778753</v>
      </c>
      <c r="H2" s="46">
        <v>78.68117178091352</v>
      </c>
      <c r="I2" s="46">
        <v>24.681171780913516</v>
      </c>
      <c r="J2" s="12">
        <v>0.1875</v>
      </c>
      <c r="K2" s="12">
        <v>0.24115755627009647</v>
      </c>
      <c r="L2" s="12">
        <v>0.2465277777777778</v>
      </c>
      <c r="M2" s="12">
        <v>0.4876853340478743</v>
      </c>
      <c r="N2" s="48">
        <v>0.27319851312817195</v>
      </c>
      <c r="O2" s="13">
        <v>0.32051823723766404</v>
      </c>
      <c r="P2" s="12">
        <v>0.33222629090594974</v>
      </c>
      <c r="Q2" s="13">
        <v>0.6527445281436137</v>
      </c>
      <c r="R2" s="13">
        <v>0.08569851312817195</v>
      </c>
      <c r="S2" s="13">
        <v>0.07936068096756757</v>
      </c>
      <c r="T2" s="10"/>
      <c r="U2" s="10"/>
      <c r="V2" s="10"/>
      <c r="W2" s="10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26" s="29" customFormat="1" ht="12.75">
      <c r="A3" s="29" t="s">
        <v>556</v>
      </c>
      <c r="B3" s="29" t="s">
        <v>557</v>
      </c>
      <c r="C3" s="25" t="s">
        <v>544</v>
      </c>
      <c r="D3" s="35">
        <v>3.4102079395085068</v>
      </c>
      <c r="E3" s="40">
        <v>0.214106</v>
      </c>
      <c r="F3" s="41">
        <v>0.2978911416646795</v>
      </c>
      <c r="G3" s="49">
        <v>0.08378514166467951</v>
      </c>
      <c r="H3" s="45">
        <v>143.26278324087775</v>
      </c>
      <c r="I3" s="45">
        <v>33.26278324087775</v>
      </c>
      <c r="J3" s="28">
        <v>0.21782178217821782</v>
      </c>
      <c r="K3" s="28">
        <v>0.24763705103969755</v>
      </c>
      <c r="L3" s="28">
        <v>0.401980198019802</v>
      </c>
      <c r="M3" s="28">
        <v>0.6496172490594996</v>
      </c>
      <c r="N3" s="47">
        <v>0.28368867968490646</v>
      </c>
      <c r="O3" s="26">
        <v>0.310515658300336</v>
      </c>
      <c r="P3" s="28">
        <v>0.4678470955264906</v>
      </c>
      <c r="Q3" s="26">
        <v>0.7783627538268266</v>
      </c>
      <c r="R3" s="26">
        <v>0.06586689750668864</v>
      </c>
      <c r="S3" s="26">
        <v>0.06287860726063846</v>
      </c>
      <c r="T3" s="10"/>
      <c r="U3" s="25"/>
      <c r="V3" s="25"/>
      <c r="W3" s="25"/>
      <c r="X3" s="25"/>
      <c r="Y3" s="25"/>
      <c r="Z3" s="25"/>
    </row>
    <row r="4" spans="1:23" ht="12.75">
      <c r="A4" s="10" t="s">
        <v>523</v>
      </c>
      <c r="B4" s="10" t="s">
        <v>524</v>
      </c>
      <c r="C4" s="30" t="s">
        <v>516</v>
      </c>
      <c r="D4" s="36">
        <v>3.6558265582655824</v>
      </c>
      <c r="E4" s="43">
        <v>0.24041811846689895</v>
      </c>
      <c r="F4" s="41">
        <v>0.3204394948897389</v>
      </c>
      <c r="G4" s="50">
        <v>0.08002137642283993</v>
      </c>
      <c r="H4" s="46">
        <v>99.9945030844486</v>
      </c>
      <c r="I4" s="46">
        <v>22.994503084448596</v>
      </c>
      <c r="J4" s="12">
        <v>0.23123123123123124</v>
      </c>
      <c r="K4" s="12">
        <v>0.2978142076502732</v>
      </c>
      <c r="L4" s="12">
        <v>0.35735735735735735</v>
      </c>
      <c r="M4" s="12">
        <v>0.6551715650076306</v>
      </c>
      <c r="N4" s="48">
        <v>0.3002837930463922</v>
      </c>
      <c r="O4" s="13">
        <v>0.3606407188099688</v>
      </c>
      <c r="P4" s="12">
        <v>0.4264099191725183</v>
      </c>
      <c r="Q4" s="13">
        <v>0.7870506379824871</v>
      </c>
      <c r="R4" s="13">
        <v>0.06905256181516095</v>
      </c>
      <c r="S4" s="13">
        <v>0.06282651115969556</v>
      </c>
      <c r="T4" s="10"/>
      <c r="U4" s="10"/>
      <c r="V4" s="10"/>
      <c r="W4" s="10"/>
    </row>
    <row r="5" spans="1:48" s="25" customFormat="1" ht="12.75">
      <c r="A5" s="29" t="s">
        <v>131</v>
      </c>
      <c r="B5" s="29" t="s">
        <v>456</v>
      </c>
      <c r="C5" s="25" t="s">
        <v>550</v>
      </c>
      <c r="D5" s="35">
        <v>3.728187919</v>
      </c>
      <c r="E5" s="40">
        <v>0.262673</v>
      </c>
      <c r="F5" s="41">
        <v>0.3308143489682853</v>
      </c>
      <c r="G5" s="49">
        <v>0.06814134896828533</v>
      </c>
      <c r="H5" s="45">
        <v>76.78671372611791</v>
      </c>
      <c r="I5" s="45">
        <v>14.78671372611791</v>
      </c>
      <c r="J5" s="28">
        <v>0.23048327137546468</v>
      </c>
      <c r="K5" s="28">
        <v>0.2962962962962963</v>
      </c>
      <c r="L5" s="28">
        <v>0.37174721189591076</v>
      </c>
      <c r="M5" s="28">
        <v>0.668043508192207</v>
      </c>
      <c r="N5" s="47">
        <v>0.28545246738333796</v>
      </c>
      <c r="O5" s="26">
        <v>0.3460832111990502</v>
      </c>
      <c r="P5" s="28">
        <v>0.42671640790378407</v>
      </c>
      <c r="Q5" s="26">
        <v>0.7727996191028343</v>
      </c>
      <c r="R5" s="26">
        <v>0.05496919600787328</v>
      </c>
      <c r="S5" s="26">
        <v>0.04978691490275394</v>
      </c>
      <c r="T5" s="10"/>
      <c r="AQ5" s="24"/>
      <c r="AR5" s="24"/>
      <c r="AS5" s="24"/>
      <c r="AT5" s="24"/>
      <c r="AU5" s="24"/>
      <c r="AV5" s="24"/>
    </row>
    <row r="6" spans="1:42" ht="12.75">
      <c r="A6" s="10" t="s">
        <v>187</v>
      </c>
      <c r="B6" s="10" t="s">
        <v>431</v>
      </c>
      <c r="C6" s="30" t="s">
        <v>562</v>
      </c>
      <c r="D6" s="36">
        <v>3.944674965</v>
      </c>
      <c r="E6" s="43">
        <v>0.242775</v>
      </c>
      <c r="F6" s="41">
        <v>0.3104946852835791</v>
      </c>
      <c r="G6" s="50">
        <v>0.0677196852835791</v>
      </c>
      <c r="H6" s="46">
        <v>193.14674166217756</v>
      </c>
      <c r="I6" s="46">
        <v>35.14674166217756</v>
      </c>
      <c r="J6" s="12">
        <v>0.25483870967741934</v>
      </c>
      <c r="K6" s="12">
        <v>0.35465924895688455</v>
      </c>
      <c r="L6" s="12">
        <v>0.4693548387096774</v>
      </c>
      <c r="M6" s="12">
        <v>0.824014087666562</v>
      </c>
      <c r="N6" s="48">
        <v>0.31152700268093153</v>
      </c>
      <c r="O6" s="13">
        <v>0.40354206072625526</v>
      </c>
      <c r="P6" s="12">
        <v>0.5260431317131896</v>
      </c>
      <c r="Q6" s="13">
        <v>0.9295851924394449</v>
      </c>
      <c r="R6" s="13">
        <v>0.05668829300351219</v>
      </c>
      <c r="S6" s="13">
        <v>0.048882811769370704</v>
      </c>
      <c r="T6" s="10"/>
      <c r="U6" s="10"/>
      <c r="V6" s="10"/>
      <c r="W6" s="10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</row>
    <row r="7" spans="1:23" ht="12.75">
      <c r="A7" s="10" t="s">
        <v>308</v>
      </c>
      <c r="B7" s="10" t="s">
        <v>49</v>
      </c>
      <c r="C7" s="30" t="s">
        <v>560</v>
      </c>
      <c r="D7" s="36">
        <v>3.743697479</v>
      </c>
      <c r="E7" s="43">
        <v>0.252336</v>
      </c>
      <c r="F7" s="41">
        <v>0.3179189320694595</v>
      </c>
      <c r="G7" s="50">
        <v>0.06558293206945948</v>
      </c>
      <c r="H7" s="46">
        <v>120.0519771942965</v>
      </c>
      <c r="I7" s="46">
        <v>21.051977194296498</v>
      </c>
      <c r="J7" s="12">
        <v>0.23741007194244604</v>
      </c>
      <c r="K7" s="12">
        <v>0.32421052631578945</v>
      </c>
      <c r="L7" s="12">
        <v>0.4148681055155875</v>
      </c>
      <c r="M7" s="12">
        <v>0.7390786318313769</v>
      </c>
      <c r="N7" s="48">
        <v>0.2878944297225336</v>
      </c>
      <c r="O7" s="13">
        <v>0.3685304783037821</v>
      </c>
      <c r="P7" s="12">
        <v>0.46535246329567503</v>
      </c>
      <c r="Q7" s="13">
        <v>0.8338829415994571</v>
      </c>
      <c r="R7" s="13">
        <v>0.05048435778008756</v>
      </c>
      <c r="S7" s="13">
        <v>0.044319951987992656</v>
      </c>
      <c r="T7" s="10"/>
      <c r="U7" s="10"/>
      <c r="V7" s="10"/>
      <c r="W7" s="10"/>
    </row>
    <row r="8" spans="1:42" ht="12.75">
      <c r="A8" s="10" t="s">
        <v>126</v>
      </c>
      <c r="B8" s="10" t="s">
        <v>127</v>
      </c>
      <c r="C8" s="30" t="s">
        <v>550</v>
      </c>
      <c r="D8" s="36">
        <v>3.992380952</v>
      </c>
      <c r="E8" s="43">
        <v>0.264535</v>
      </c>
      <c r="F8" s="41">
        <v>0.32837625738909915</v>
      </c>
      <c r="G8" s="50">
        <v>0.06384125738909913</v>
      </c>
      <c r="H8" s="46">
        <v>135.96143254185012</v>
      </c>
      <c r="I8" s="46">
        <v>21.961432541850115</v>
      </c>
      <c r="J8" s="12">
        <v>0.24675324675324675</v>
      </c>
      <c r="K8" s="12">
        <v>0.3295238095238095</v>
      </c>
      <c r="L8" s="12">
        <v>0.45670995670995673</v>
      </c>
      <c r="M8" s="12">
        <v>0.7862337662337662</v>
      </c>
      <c r="N8" s="48">
        <v>0.2942888150256496</v>
      </c>
      <c r="O8" s="13">
        <v>0.371355109603524</v>
      </c>
      <c r="P8" s="12">
        <v>0.5042455249823595</v>
      </c>
      <c r="Q8" s="13">
        <v>0.8756006345858836</v>
      </c>
      <c r="R8" s="13">
        <v>0.04753556827240282</v>
      </c>
      <c r="S8" s="13">
        <v>0.04183130007971453</v>
      </c>
      <c r="T8" s="10"/>
      <c r="U8" s="10"/>
      <c r="V8" s="10"/>
      <c r="W8" s="10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26" s="29" customFormat="1" ht="12.75">
      <c r="A9" s="29" t="s">
        <v>320</v>
      </c>
      <c r="B9" s="29" t="s">
        <v>321</v>
      </c>
      <c r="C9" s="25" t="s">
        <v>282</v>
      </c>
      <c r="D9" s="35">
        <v>3.871666667</v>
      </c>
      <c r="E9" s="40">
        <v>0.249428</v>
      </c>
      <c r="F9" s="41">
        <v>0.31312943740977445</v>
      </c>
      <c r="G9" s="49">
        <v>0.06370143740977444</v>
      </c>
      <c r="H9" s="45">
        <v>149.83756414807144</v>
      </c>
      <c r="I9" s="45">
        <v>27.837564148071436</v>
      </c>
      <c r="J9" s="28">
        <v>0.22344322344322345</v>
      </c>
      <c r="K9" s="28">
        <v>0.28</v>
      </c>
      <c r="L9" s="28">
        <v>0.3443223443223443</v>
      </c>
      <c r="M9" s="28">
        <v>0.6243223443223443</v>
      </c>
      <c r="N9" s="47">
        <v>0.274427773164966</v>
      </c>
      <c r="O9" s="26">
        <v>0.32639594024678575</v>
      </c>
      <c r="P9" s="28">
        <v>0.3953068940440869</v>
      </c>
      <c r="Q9" s="26">
        <v>0.7217028342908727</v>
      </c>
      <c r="R9" s="26">
        <v>0.05098454972174257</v>
      </c>
      <c r="S9" s="26">
        <v>0.04639594024678573</v>
      </c>
      <c r="T9" s="10"/>
      <c r="U9" s="25"/>
      <c r="V9" s="25"/>
      <c r="W9" s="25"/>
      <c r="X9" s="25"/>
      <c r="Y9" s="25"/>
      <c r="Z9" s="25"/>
    </row>
    <row r="10" spans="1:23" ht="12.75">
      <c r="A10" s="10" t="s">
        <v>268</v>
      </c>
      <c r="B10" s="10" t="s">
        <v>328</v>
      </c>
      <c r="C10" s="30" t="s">
        <v>541</v>
      </c>
      <c r="D10" s="36">
        <v>3.971875</v>
      </c>
      <c r="E10" s="43">
        <v>0.273109</v>
      </c>
      <c r="F10" s="41">
        <v>0.3366075166199742</v>
      </c>
      <c r="G10" s="50">
        <v>0.06349851661997419</v>
      </c>
      <c r="H10" s="46">
        <v>83.11258895555386</v>
      </c>
      <c r="I10" s="46">
        <v>15.11258895555386</v>
      </c>
      <c r="J10" s="12">
        <v>0.24199288256227758</v>
      </c>
      <c r="K10" s="12">
        <v>0.31290322580645163</v>
      </c>
      <c r="L10" s="12">
        <v>0.302491103202847</v>
      </c>
      <c r="M10" s="12">
        <v>0.6153943290092987</v>
      </c>
      <c r="N10" s="48">
        <v>0.2957743379201205</v>
      </c>
      <c r="O10" s="13">
        <v>0.36165351275985114</v>
      </c>
      <c r="P10" s="12">
        <v>0.3562725585606899</v>
      </c>
      <c r="Q10" s="13">
        <v>0.7179260713205411</v>
      </c>
      <c r="R10" s="13">
        <v>0.0537814553578429</v>
      </c>
      <c r="S10" s="13">
        <v>0.0487502869533995</v>
      </c>
      <c r="T10" s="10"/>
      <c r="U10" s="10"/>
      <c r="V10" s="10"/>
      <c r="W10" s="10"/>
    </row>
    <row r="11" spans="1:23" ht="12.75">
      <c r="A11" s="10" t="s">
        <v>204</v>
      </c>
      <c r="B11" s="10" t="s">
        <v>205</v>
      </c>
      <c r="C11" s="30" t="s">
        <v>513</v>
      </c>
      <c r="D11" s="36">
        <v>3.881533101</v>
      </c>
      <c r="E11" s="43">
        <v>0.239011</v>
      </c>
      <c r="F11" s="41">
        <v>0.30224944905686824</v>
      </c>
      <c r="G11" s="50">
        <v>0.06323844905686823</v>
      </c>
      <c r="H11" s="46">
        <v>141.01879945670004</v>
      </c>
      <c r="I11" s="46">
        <v>23.018799456700037</v>
      </c>
      <c r="J11" s="12">
        <v>0.2443064182194617</v>
      </c>
      <c r="K11" s="12">
        <v>0.3554006968641115</v>
      </c>
      <c r="L11" s="12">
        <v>0.4968944099378882</v>
      </c>
      <c r="M11" s="12">
        <v>0.8522951068019997</v>
      </c>
      <c r="N11" s="48">
        <v>0.2919643881091098</v>
      </c>
      <c r="O11" s="13">
        <v>0.39550313494198613</v>
      </c>
      <c r="P11" s="12">
        <v>0.5445523798275362</v>
      </c>
      <c r="Q11" s="13">
        <v>0.9400555147695224</v>
      </c>
      <c r="R11" s="13">
        <v>0.0476579698896481</v>
      </c>
      <c r="S11" s="13">
        <v>0.040102438077874614</v>
      </c>
      <c r="T11" s="10"/>
      <c r="U11" s="10"/>
      <c r="V11" s="10"/>
      <c r="W11" s="10"/>
    </row>
    <row r="12" spans="1:42" ht="12.75">
      <c r="A12" s="10" t="s">
        <v>32</v>
      </c>
      <c r="B12" s="10" t="s">
        <v>306</v>
      </c>
      <c r="C12" s="30" t="s">
        <v>507</v>
      </c>
      <c r="D12" s="36">
        <v>3.496491228</v>
      </c>
      <c r="E12" s="43">
        <v>0.236957</v>
      </c>
      <c r="F12" s="41">
        <v>0.2992900519136313</v>
      </c>
      <c r="G12" s="50">
        <v>0.06233305191363128</v>
      </c>
      <c r="H12" s="46">
        <v>150.67342388027038</v>
      </c>
      <c r="I12" s="46">
        <v>28.673423880270377</v>
      </c>
      <c r="J12" s="12">
        <v>0.2271880819366853</v>
      </c>
      <c r="K12" s="12">
        <v>0.2649122807017544</v>
      </c>
      <c r="L12" s="12">
        <v>0.3463687150837989</v>
      </c>
      <c r="M12" s="12">
        <v>0.6112809957855533</v>
      </c>
      <c r="N12" s="48">
        <v>0.2805836571327195</v>
      </c>
      <c r="O12" s="13">
        <v>0.31521653312328135</v>
      </c>
      <c r="P12" s="12">
        <v>0.39976429027983307</v>
      </c>
      <c r="Q12" s="13">
        <v>0.7149808234031144</v>
      </c>
      <c r="R12" s="13">
        <v>0.05339557519603419</v>
      </c>
      <c r="S12" s="13">
        <v>0.050304252421526974</v>
      </c>
      <c r="T12" s="10"/>
      <c r="U12" s="10"/>
      <c r="V12" s="10"/>
      <c r="W12" s="10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</row>
    <row r="13" spans="1:23" ht="12.75">
      <c r="A13" s="10" t="s">
        <v>349</v>
      </c>
      <c r="B13" s="10" t="s">
        <v>130</v>
      </c>
      <c r="C13" s="30" t="s">
        <v>550</v>
      </c>
      <c r="D13" s="36">
        <v>3.875324675</v>
      </c>
      <c r="E13" s="43">
        <v>0.274809</v>
      </c>
      <c r="F13" s="41">
        <v>0.33708279632849397</v>
      </c>
      <c r="G13" s="50">
        <v>0.06227379632849395</v>
      </c>
      <c r="H13" s="46">
        <v>98.31569263806541</v>
      </c>
      <c r="I13" s="46">
        <v>16.315692638065414</v>
      </c>
      <c r="J13" s="12">
        <v>0.24260355029585798</v>
      </c>
      <c r="K13" s="12">
        <v>0.3333333333333333</v>
      </c>
      <c r="L13" s="12">
        <v>0.3875739644970414</v>
      </c>
      <c r="M13" s="12">
        <v>0.7209072978303748</v>
      </c>
      <c r="N13" s="48">
        <v>0.29087483029013433</v>
      </c>
      <c r="O13" s="13">
        <v>0.375822116244962</v>
      </c>
      <c r="P13" s="12">
        <v>0.4358452444913178</v>
      </c>
      <c r="Q13" s="13">
        <v>0.8116673607362798</v>
      </c>
      <c r="R13" s="13">
        <v>0.048271279994276356</v>
      </c>
      <c r="S13" s="13">
        <v>0.042488782911628664</v>
      </c>
      <c r="T13" s="10"/>
      <c r="U13" s="10"/>
      <c r="V13" s="10"/>
      <c r="W13" s="10"/>
    </row>
    <row r="14" spans="1:23" ht="12.75">
      <c r="A14" s="10" t="s">
        <v>301</v>
      </c>
      <c r="B14" s="10" t="s">
        <v>302</v>
      </c>
      <c r="C14" s="30" t="s">
        <v>563</v>
      </c>
      <c r="D14" s="36">
        <v>3.886904762</v>
      </c>
      <c r="E14" s="43">
        <v>0.253041</v>
      </c>
      <c r="F14" s="41">
        <v>0.3140980499997293</v>
      </c>
      <c r="G14" s="50">
        <v>0.061057049999729274</v>
      </c>
      <c r="H14" s="46">
        <v>165.09429854988875</v>
      </c>
      <c r="I14" s="46">
        <v>25.094298549888748</v>
      </c>
      <c r="J14" s="12">
        <v>0.23333333333333334</v>
      </c>
      <c r="K14" s="12">
        <v>0.31101190476190477</v>
      </c>
      <c r="L14" s="12">
        <v>0.455</v>
      </c>
      <c r="M14" s="12">
        <v>0.7660119047619047</v>
      </c>
      <c r="N14" s="48">
        <v>0.27515716424981457</v>
      </c>
      <c r="O14" s="13">
        <v>0.34835461093733444</v>
      </c>
      <c r="P14" s="12">
        <v>0.49682383091648125</v>
      </c>
      <c r="Q14" s="13">
        <v>0.8451784418538157</v>
      </c>
      <c r="R14" s="13">
        <v>0.04182383091648123</v>
      </c>
      <c r="S14" s="13">
        <v>0.037342706175429674</v>
      </c>
      <c r="T14" s="10"/>
      <c r="U14" s="10"/>
      <c r="V14" s="10"/>
      <c r="W14" s="10"/>
    </row>
    <row r="15" spans="1:23" ht="12.75">
      <c r="A15" s="10" t="s">
        <v>16</v>
      </c>
      <c r="B15" s="10" t="s">
        <v>178</v>
      </c>
      <c r="C15" s="30" t="s">
        <v>564</v>
      </c>
      <c r="D15" s="36">
        <v>3.542619543</v>
      </c>
      <c r="E15" s="43">
        <v>0.293399</v>
      </c>
      <c r="F15" s="41">
        <v>0.3542819792172539</v>
      </c>
      <c r="G15" s="50">
        <v>0.060882979217253885</v>
      </c>
      <c r="H15" s="46">
        <v>144.90132949985684</v>
      </c>
      <c r="I15" s="46">
        <v>24.901329499856843</v>
      </c>
      <c r="J15" s="12">
        <v>0.26666666666666666</v>
      </c>
      <c r="K15" s="12">
        <v>0.30962343096234307</v>
      </c>
      <c r="L15" s="12">
        <v>0.29333333333333333</v>
      </c>
      <c r="M15" s="12">
        <v>0.6029567642956764</v>
      </c>
      <c r="N15" s="48">
        <v>0.3220029544441263</v>
      </c>
      <c r="O15" s="13">
        <v>0.3617182625520018</v>
      </c>
      <c r="P15" s="12">
        <v>0.34866962111079297</v>
      </c>
      <c r="Q15" s="13">
        <v>0.7103878836627948</v>
      </c>
      <c r="R15" s="13">
        <v>0.055336287777459636</v>
      </c>
      <c r="S15" s="13">
        <v>0.05209483158965872</v>
      </c>
      <c r="T15" s="10"/>
      <c r="U15" s="10"/>
      <c r="V15" s="10"/>
      <c r="W15" s="10"/>
    </row>
    <row r="16" spans="1:23" ht="12.75">
      <c r="A16" s="10" t="s">
        <v>265</v>
      </c>
      <c r="B16" s="10" t="s">
        <v>266</v>
      </c>
      <c r="C16" s="30" t="s">
        <v>541</v>
      </c>
      <c r="D16" s="36">
        <v>3.656950673</v>
      </c>
      <c r="E16" s="43">
        <v>0.270627</v>
      </c>
      <c r="F16" s="41">
        <v>0.3298965969278081</v>
      </c>
      <c r="G16" s="50">
        <v>0.05926959692780809</v>
      </c>
      <c r="H16" s="46">
        <v>114.95866886912586</v>
      </c>
      <c r="I16" s="46">
        <v>17.95866886912586</v>
      </c>
      <c r="J16" s="12">
        <v>0.24189526184538654</v>
      </c>
      <c r="K16" s="12">
        <v>0.3146067415730337</v>
      </c>
      <c r="L16" s="12">
        <v>0.4139650872817955</v>
      </c>
      <c r="M16" s="12">
        <v>0.7285718288548292</v>
      </c>
      <c r="N16" s="48">
        <v>0.28667997224220915</v>
      </c>
      <c r="O16" s="13">
        <v>0.3549633008294963</v>
      </c>
      <c r="P16" s="12">
        <v>0.4587497976786181</v>
      </c>
      <c r="Q16" s="13">
        <v>0.8137130985081145</v>
      </c>
      <c r="R16" s="13">
        <v>0.04478471039682261</v>
      </c>
      <c r="S16" s="13">
        <v>0.04035655925646259</v>
      </c>
      <c r="T16" s="10"/>
      <c r="U16" s="10"/>
      <c r="V16" s="10"/>
      <c r="W16" s="10"/>
    </row>
    <row r="17" spans="1:42" ht="12.75">
      <c r="A17" s="10" t="s">
        <v>58</v>
      </c>
      <c r="B17" s="10" t="s">
        <v>157</v>
      </c>
      <c r="C17" s="30" t="s">
        <v>516</v>
      </c>
      <c r="D17" s="36">
        <v>3.257861635220126</v>
      </c>
      <c r="E17" s="43">
        <v>0.25888324873096447</v>
      </c>
      <c r="F17" s="41">
        <v>0.3178425122260275</v>
      </c>
      <c r="G17" s="50">
        <v>0.05895926349506303</v>
      </c>
      <c r="H17" s="46">
        <v>130.23046153996108</v>
      </c>
      <c r="I17" s="46">
        <v>23.230461539961084</v>
      </c>
      <c r="J17" s="12">
        <v>0.23777777777777778</v>
      </c>
      <c r="K17" s="12">
        <v>0.2668067226890756</v>
      </c>
      <c r="L17" s="12">
        <v>0.31333333333333335</v>
      </c>
      <c r="M17" s="12">
        <v>0.580140056022409</v>
      </c>
      <c r="N17" s="48">
        <v>0.289401025644358</v>
      </c>
      <c r="O17" s="13">
        <v>0.315610213319246</v>
      </c>
      <c r="P17" s="12">
        <v>0.3649565811999136</v>
      </c>
      <c r="Q17" s="13">
        <v>0.6805667945191596</v>
      </c>
      <c r="R17" s="13">
        <v>0.05162324786658021</v>
      </c>
      <c r="S17" s="13">
        <v>0.048803490630170365</v>
      </c>
      <c r="T17" s="10"/>
      <c r="U17" s="10"/>
      <c r="V17" s="10"/>
      <c r="W17" s="1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</row>
    <row r="18" spans="1:42" ht="12.75">
      <c r="A18" s="10" t="s">
        <v>36</v>
      </c>
      <c r="B18" s="10" t="s">
        <v>482</v>
      </c>
      <c r="C18" s="30" t="s">
        <v>507</v>
      </c>
      <c r="D18" s="36">
        <v>4.401209677</v>
      </c>
      <c r="E18" s="43">
        <v>0.240175</v>
      </c>
      <c r="F18" s="41">
        <v>0.29873081028437637</v>
      </c>
      <c r="G18" s="50">
        <v>0.05855581028437637</v>
      </c>
      <c r="H18" s="46">
        <v>79.40935555512219</v>
      </c>
      <c r="I18" s="46">
        <v>13.40935555512219</v>
      </c>
      <c r="J18" s="12">
        <v>0.15903614457831325</v>
      </c>
      <c r="K18" s="12">
        <v>0.2923387096774194</v>
      </c>
      <c r="L18" s="12">
        <v>0.28433734939759037</v>
      </c>
      <c r="M18" s="12">
        <v>0.5766760590750097</v>
      </c>
      <c r="N18" s="48">
        <v>0.1913478447111378</v>
      </c>
      <c r="O18" s="13">
        <v>0.3193737007159722</v>
      </c>
      <c r="P18" s="12">
        <v>0.31664904953041495</v>
      </c>
      <c r="Q18" s="13">
        <v>0.6360227502463871</v>
      </c>
      <c r="R18" s="13">
        <v>0.032311700132824556</v>
      </c>
      <c r="S18" s="13">
        <v>0.027034991038552836</v>
      </c>
      <c r="T18" s="10"/>
      <c r="U18" s="10"/>
      <c r="V18" s="10"/>
      <c r="W18" s="10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ht="12.75">
      <c r="A19" s="10" t="s">
        <v>313</v>
      </c>
      <c r="B19" s="10" t="s">
        <v>314</v>
      </c>
      <c r="C19" s="30" t="s">
        <v>563</v>
      </c>
      <c r="D19" s="36">
        <v>3.934210526</v>
      </c>
      <c r="E19" s="43">
        <v>0.260274</v>
      </c>
      <c r="F19" s="41">
        <v>0.31801104425680804</v>
      </c>
      <c r="G19" s="50">
        <v>0.057737044256808034</v>
      </c>
      <c r="H19" s="46">
        <v>106.85922492298795</v>
      </c>
      <c r="I19" s="46">
        <v>16.85922492298795</v>
      </c>
      <c r="J19" s="12">
        <v>0.22727272727272727</v>
      </c>
      <c r="K19" s="12">
        <v>0.31938325991189426</v>
      </c>
      <c r="L19" s="12">
        <v>0.38636363636363635</v>
      </c>
      <c r="M19" s="12">
        <v>0.7057468962755307</v>
      </c>
      <c r="N19" s="48">
        <v>0.2698465275833029</v>
      </c>
      <c r="O19" s="13">
        <v>0.356518116570458</v>
      </c>
      <c r="P19" s="12">
        <v>0.428937436674212</v>
      </c>
      <c r="Q19" s="13">
        <v>0.7854555532446701</v>
      </c>
      <c r="R19" s="13">
        <v>0.042573800310575644</v>
      </c>
      <c r="S19" s="13">
        <v>0.03713485665856375</v>
      </c>
      <c r="T19" s="10"/>
      <c r="U19" s="10"/>
      <c r="V19" s="10"/>
      <c r="W19" s="10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</row>
    <row r="20" spans="1:26" s="29" customFormat="1" ht="12.75">
      <c r="A20" s="29" t="s">
        <v>42</v>
      </c>
      <c r="B20" s="29" t="s">
        <v>262</v>
      </c>
      <c r="C20" s="25" t="s">
        <v>560</v>
      </c>
      <c r="D20" s="35">
        <v>4.119883041</v>
      </c>
      <c r="E20" s="40">
        <v>0.238839</v>
      </c>
      <c r="F20" s="41">
        <v>0.295764343168821</v>
      </c>
      <c r="G20" s="49">
        <v>0.056925343168821</v>
      </c>
      <c r="H20" s="45">
        <v>171.5024257396318</v>
      </c>
      <c r="I20" s="45">
        <v>25.502425739631803</v>
      </c>
      <c r="J20" s="28">
        <v>0.24787775891341257</v>
      </c>
      <c r="K20" s="28">
        <v>0.3406432748538012</v>
      </c>
      <c r="L20" s="28">
        <v>0.49575551782682514</v>
      </c>
      <c r="M20" s="28">
        <v>0.8363987926806263</v>
      </c>
      <c r="N20" s="47">
        <v>0.29117559548324584</v>
      </c>
      <c r="O20" s="26">
        <v>0.3779275230111576</v>
      </c>
      <c r="P20" s="28">
        <v>0.5390533543966585</v>
      </c>
      <c r="Q20" s="26">
        <v>0.9169808774078161</v>
      </c>
      <c r="R20" s="26">
        <v>0.04329783656983327</v>
      </c>
      <c r="S20" s="26">
        <v>0.037284248157356426</v>
      </c>
      <c r="T20" s="10"/>
      <c r="U20" s="25"/>
      <c r="V20" s="25"/>
      <c r="W20" s="25"/>
      <c r="X20" s="25"/>
      <c r="Y20" s="25"/>
      <c r="Z20" s="25"/>
    </row>
    <row r="21" spans="1:23" ht="12.75">
      <c r="A21" s="10" t="s">
        <v>50</v>
      </c>
      <c r="B21" s="10" t="s">
        <v>51</v>
      </c>
      <c r="C21" s="30" t="s">
        <v>560</v>
      </c>
      <c r="D21" s="36">
        <v>3.777777778</v>
      </c>
      <c r="E21" s="43">
        <v>0.261719</v>
      </c>
      <c r="F21" s="41">
        <v>0.3166475438604651</v>
      </c>
      <c r="G21" s="50">
        <v>0.05492854386046514</v>
      </c>
      <c r="H21" s="46">
        <v>95.06177122827907</v>
      </c>
      <c r="I21" s="46">
        <v>14.06177122827907</v>
      </c>
      <c r="J21" s="12">
        <v>0.23546511627906977</v>
      </c>
      <c r="K21" s="12">
        <v>0.3152454780361757</v>
      </c>
      <c r="L21" s="12">
        <v>0.4069767441860465</v>
      </c>
      <c r="M21" s="12">
        <v>0.7222222222222222</v>
      </c>
      <c r="N21" s="48">
        <v>0.27634235822174147</v>
      </c>
      <c r="O21" s="13">
        <v>0.3515808042074395</v>
      </c>
      <c r="P21" s="12">
        <v>0.4478539861287182</v>
      </c>
      <c r="Q21" s="13">
        <v>0.7994347903361576</v>
      </c>
      <c r="R21" s="13">
        <v>0.0408772419426717</v>
      </c>
      <c r="S21" s="13">
        <v>0.03633532617126378</v>
      </c>
      <c r="T21" s="10"/>
      <c r="U21" s="10"/>
      <c r="V21" s="10"/>
      <c r="W21" s="10"/>
    </row>
    <row r="22" spans="1:23" ht="12.75">
      <c r="A22" s="10" t="s">
        <v>57</v>
      </c>
      <c r="B22" s="10" t="s">
        <v>365</v>
      </c>
      <c r="C22" s="30" t="s">
        <v>514</v>
      </c>
      <c r="D22" s="36">
        <v>3.440233236</v>
      </c>
      <c r="E22" s="43">
        <v>0.254355</v>
      </c>
      <c r="F22" s="41">
        <v>0.30840867077183504</v>
      </c>
      <c r="G22" s="50">
        <v>0.05405367077183504</v>
      </c>
      <c r="H22" s="46">
        <v>92.51328851151665</v>
      </c>
      <c r="I22" s="46">
        <v>15.513288511516649</v>
      </c>
      <c r="J22" s="12">
        <v>0.2391304347826087</v>
      </c>
      <c r="K22" s="12">
        <v>0.2697947214076246</v>
      </c>
      <c r="L22" s="12">
        <v>0.33540372670807456</v>
      </c>
      <c r="M22" s="12">
        <v>0.6051984481156991</v>
      </c>
      <c r="N22" s="48">
        <v>0.287308349414648</v>
      </c>
      <c r="O22" s="13">
        <v>0.3152882361041544</v>
      </c>
      <c r="P22" s="12">
        <v>0.38358164134011385</v>
      </c>
      <c r="Q22" s="13">
        <v>0.6988698774442683</v>
      </c>
      <c r="R22" s="13">
        <v>0.0481779146320393</v>
      </c>
      <c r="S22" s="13">
        <v>0.04549351469652979</v>
      </c>
      <c r="T22" s="10"/>
      <c r="U22" s="10"/>
      <c r="V22" s="10"/>
      <c r="W22" s="10"/>
    </row>
    <row r="23" spans="1:23" ht="12.75">
      <c r="A23" s="10" t="s">
        <v>385</v>
      </c>
      <c r="B23" s="10" t="s">
        <v>386</v>
      </c>
      <c r="C23" s="30" t="s">
        <v>543</v>
      </c>
      <c r="D23" s="36">
        <v>3.850847458</v>
      </c>
      <c r="E23" s="43">
        <v>0.245192</v>
      </c>
      <c r="F23" s="41">
        <v>0.29855002044518053</v>
      </c>
      <c r="G23" s="50">
        <v>0.05335802044518054</v>
      </c>
      <c r="H23" s="46">
        <v>66.09840425259755</v>
      </c>
      <c r="I23" s="46">
        <v>11.098404252597547</v>
      </c>
      <c r="J23" s="12">
        <v>0.2037037037037037</v>
      </c>
      <c r="K23" s="12">
        <v>0.26440677966101694</v>
      </c>
      <c r="L23" s="12">
        <v>0.3037037037037037</v>
      </c>
      <c r="M23" s="12">
        <v>0.5681104833647206</v>
      </c>
      <c r="N23" s="48">
        <v>0.24480890463925017</v>
      </c>
      <c r="O23" s="13">
        <v>0.3020284889918561</v>
      </c>
      <c r="P23" s="12">
        <v>0.3448089046392502</v>
      </c>
      <c r="Q23" s="13">
        <v>0.6468373936311063</v>
      </c>
      <c r="R23" s="13">
        <v>0.04110520093554648</v>
      </c>
      <c r="S23" s="13">
        <v>0.03762170933083914</v>
      </c>
      <c r="T23" s="10"/>
      <c r="U23" s="10"/>
      <c r="V23" s="10"/>
      <c r="W23" s="10"/>
    </row>
    <row r="24" spans="1:23" ht="12.75">
      <c r="A24" s="10" t="s">
        <v>455</v>
      </c>
      <c r="B24" s="10" t="s">
        <v>531</v>
      </c>
      <c r="C24" s="30" t="s">
        <v>516</v>
      </c>
      <c r="D24" s="36">
        <v>4.052202283849918</v>
      </c>
      <c r="E24" s="43">
        <v>0.2770083102493075</v>
      </c>
      <c r="F24" s="41">
        <v>0.33030700511342764</v>
      </c>
      <c r="G24" s="50">
        <v>0.053298694864120144</v>
      </c>
      <c r="H24" s="46">
        <v>140.22571399858248</v>
      </c>
      <c r="I24" s="46">
        <v>19.225713998582478</v>
      </c>
      <c r="J24" s="12">
        <v>0.22201834862385322</v>
      </c>
      <c r="K24" s="12">
        <v>0.30377668308702793</v>
      </c>
      <c r="L24" s="12">
        <v>0.3926605504587156</v>
      </c>
      <c r="M24" s="12">
        <v>0.6964372335457436</v>
      </c>
      <c r="N24" s="48">
        <v>0.25729488807079354</v>
      </c>
      <c r="O24" s="13">
        <v>0.3353459999976724</v>
      </c>
      <c r="P24" s="12">
        <v>0.42793708990565593</v>
      </c>
      <c r="Q24" s="13">
        <v>0.7632830899033283</v>
      </c>
      <c r="R24" s="13">
        <v>0.035276539446940314</v>
      </c>
      <c r="S24" s="13">
        <v>0.03156931691064446</v>
      </c>
      <c r="T24" s="10"/>
      <c r="U24" s="10"/>
      <c r="V24" s="10"/>
      <c r="W24" s="10"/>
    </row>
    <row r="25" spans="1:23" ht="12.75">
      <c r="A25" s="10" t="s">
        <v>481</v>
      </c>
      <c r="B25" s="10" t="s">
        <v>482</v>
      </c>
      <c r="C25" s="30" t="s">
        <v>565</v>
      </c>
      <c r="D25" s="36">
        <v>3.5350553505535056</v>
      </c>
      <c r="E25" s="43">
        <v>0.264706</v>
      </c>
      <c r="F25" s="41">
        <v>0.3170471520974891</v>
      </c>
      <c r="G25" s="50">
        <v>0.05234115209748913</v>
      </c>
      <c r="H25" s="46">
        <v>144.57563488446095</v>
      </c>
      <c r="I25" s="46">
        <v>19.575634884460953</v>
      </c>
      <c r="J25" s="12">
        <v>0.250501002004008</v>
      </c>
      <c r="K25" s="12">
        <v>0.2952029520295203</v>
      </c>
      <c r="L25" s="12">
        <v>0.44488977955911824</v>
      </c>
      <c r="M25" s="12">
        <v>0.7400927315886385</v>
      </c>
      <c r="N25" s="48">
        <v>0.28973073123138465</v>
      </c>
      <c r="O25" s="13">
        <v>0.3313203595654261</v>
      </c>
      <c r="P25" s="12">
        <v>0.4841195087864949</v>
      </c>
      <c r="Q25" s="13">
        <v>0.8154398683519211</v>
      </c>
      <c r="R25" s="13">
        <v>0.039229729227376664</v>
      </c>
      <c r="S25" s="13">
        <v>0.03611740753590581</v>
      </c>
      <c r="T25" s="10"/>
      <c r="U25" s="10"/>
      <c r="V25" s="10"/>
      <c r="W25" s="10"/>
    </row>
    <row r="26" spans="1:42" ht="12.75">
      <c r="A26" s="10" t="s">
        <v>175</v>
      </c>
      <c r="B26" s="10" t="s">
        <v>134</v>
      </c>
      <c r="C26" s="30" t="s">
        <v>510</v>
      </c>
      <c r="D26" s="36">
        <v>3.423333333</v>
      </c>
      <c r="E26" s="43">
        <v>0.287554</v>
      </c>
      <c r="F26" s="41">
        <v>0.3384785386476792</v>
      </c>
      <c r="G26" s="50">
        <v>0.05092453864767921</v>
      </c>
      <c r="H26" s="46">
        <v>79.86549950490925</v>
      </c>
      <c r="I26" s="46">
        <v>11.865499504909252</v>
      </c>
      <c r="J26" s="12">
        <v>0.2490842490842491</v>
      </c>
      <c r="K26" s="12">
        <v>0.2935153583617747</v>
      </c>
      <c r="L26" s="12">
        <v>0.32234432234432236</v>
      </c>
      <c r="M26" s="12">
        <v>0.6158596807060971</v>
      </c>
      <c r="N26" s="48">
        <v>0.29254761723409983</v>
      </c>
      <c r="O26" s="13">
        <v>0.33401194370276194</v>
      </c>
      <c r="P26" s="12">
        <v>0.3658076904941731</v>
      </c>
      <c r="Q26" s="13">
        <v>0.699819634196935</v>
      </c>
      <c r="R26" s="13">
        <v>0.043463368149850745</v>
      </c>
      <c r="S26" s="13">
        <v>0.04049658534098721</v>
      </c>
      <c r="T26" s="10"/>
      <c r="U26" s="10"/>
      <c r="V26" s="10"/>
      <c r="W26" s="10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</row>
    <row r="27" spans="1:23" ht="12.75">
      <c r="A27" s="10" t="s">
        <v>463</v>
      </c>
      <c r="B27" s="10" t="s">
        <v>464</v>
      </c>
      <c r="C27" s="30" t="s">
        <v>539</v>
      </c>
      <c r="D27" s="36">
        <v>3.4716981132075473</v>
      </c>
      <c r="E27" s="43">
        <v>0.284483</v>
      </c>
      <c r="F27" s="41">
        <v>0.3351740420810855</v>
      </c>
      <c r="G27" s="50">
        <v>0.05069104208108549</v>
      </c>
      <c r="H27" s="46">
        <v>163.52075552562366</v>
      </c>
      <c r="I27" s="46">
        <v>23.520755525623656</v>
      </c>
      <c r="J27" s="12">
        <v>0.263653483992467</v>
      </c>
      <c r="K27" s="12">
        <v>0.3143350604490501</v>
      </c>
      <c r="L27" s="12">
        <v>0.3653483992467043</v>
      </c>
      <c r="M27" s="12">
        <v>0.6796834596957544</v>
      </c>
      <c r="N27" s="48">
        <v>0.30794869213865095</v>
      </c>
      <c r="O27" s="13">
        <v>0.3549581269872602</v>
      </c>
      <c r="P27" s="12">
        <v>0.40964360739288824</v>
      </c>
      <c r="Q27" s="13">
        <v>0.7646017343801484</v>
      </c>
      <c r="R27" s="13">
        <v>0.04429520814618393</v>
      </c>
      <c r="S27" s="13">
        <v>0.04062306653821013</v>
      </c>
      <c r="T27" s="10"/>
      <c r="U27" s="10"/>
      <c r="V27" s="10"/>
      <c r="W27" s="10"/>
    </row>
    <row r="28" spans="1:42" ht="12.75">
      <c r="A28" s="10" t="s">
        <v>10</v>
      </c>
      <c r="B28" s="10" t="s">
        <v>11</v>
      </c>
      <c r="C28" s="30" t="s">
        <v>566</v>
      </c>
      <c r="D28" s="36">
        <v>3.428571429</v>
      </c>
      <c r="E28" s="43">
        <v>0.275261</v>
      </c>
      <c r="F28" s="41">
        <v>0.32464926101716685</v>
      </c>
      <c r="G28" s="50">
        <v>0.04938826101716687</v>
      </c>
      <c r="H28" s="46">
        <v>98.17433791192688</v>
      </c>
      <c r="I28" s="46">
        <v>14.174337911926884</v>
      </c>
      <c r="J28" s="12">
        <v>0.2553191489361702</v>
      </c>
      <c r="K28" s="12">
        <v>0.3025210084033613</v>
      </c>
      <c r="L28" s="12">
        <v>0.3404255319148936</v>
      </c>
      <c r="M28" s="12">
        <v>0.6429465403182549</v>
      </c>
      <c r="N28" s="48">
        <v>0.2984022428933948</v>
      </c>
      <c r="O28" s="13">
        <v>0.34222503616786243</v>
      </c>
      <c r="P28" s="12">
        <v>0.3835086258721182</v>
      </c>
      <c r="Q28" s="13">
        <v>0.7257336620399806</v>
      </c>
      <c r="R28" s="13">
        <v>0.043083093957224594</v>
      </c>
      <c r="S28" s="13">
        <v>0.039704027764501104</v>
      </c>
      <c r="T28" s="10"/>
      <c r="U28" s="10"/>
      <c r="V28" s="10"/>
      <c r="W28" s="10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</row>
    <row r="29" spans="1:23" ht="12.75">
      <c r="A29" s="10" t="s">
        <v>169</v>
      </c>
      <c r="B29" s="10" t="s">
        <v>170</v>
      </c>
      <c r="C29" s="30" t="s">
        <v>510</v>
      </c>
      <c r="D29" s="36">
        <v>3.704347826</v>
      </c>
      <c r="E29" s="43">
        <v>0.268116</v>
      </c>
      <c r="F29" s="41">
        <v>0.3173353632316448</v>
      </c>
      <c r="G29" s="50">
        <v>0.049219363231644775</v>
      </c>
      <c r="H29" s="46">
        <v>151.37684037790095</v>
      </c>
      <c r="I29" s="46">
        <v>20.376840377900947</v>
      </c>
      <c r="J29" s="12">
        <v>0.24485981308411214</v>
      </c>
      <c r="K29" s="12">
        <v>0.288695652173913</v>
      </c>
      <c r="L29" s="12">
        <v>0.4205607476635514</v>
      </c>
      <c r="M29" s="12">
        <v>0.7092563998374644</v>
      </c>
      <c r="N29" s="48">
        <v>0.2829473651923382</v>
      </c>
      <c r="O29" s="13">
        <v>0.32413363543982776</v>
      </c>
      <c r="P29" s="12">
        <v>0.45864829977177746</v>
      </c>
      <c r="Q29" s="13">
        <v>0.7827819352116052</v>
      </c>
      <c r="R29" s="13">
        <v>0.038087552108226064</v>
      </c>
      <c r="S29" s="13">
        <v>0.03543798326591474</v>
      </c>
      <c r="T29" s="10"/>
      <c r="U29" s="10"/>
      <c r="V29" s="10"/>
      <c r="W29" s="10"/>
    </row>
    <row r="30" spans="1:23" ht="12.75">
      <c r="A30" s="10" t="s">
        <v>143</v>
      </c>
      <c r="B30" s="10" t="s">
        <v>262</v>
      </c>
      <c r="C30" s="30" t="s">
        <v>540</v>
      </c>
      <c r="D30" s="36">
        <v>4.222580645</v>
      </c>
      <c r="E30" s="43">
        <v>0.265574</v>
      </c>
      <c r="F30" s="41">
        <v>0.31474382785411653</v>
      </c>
      <c r="G30" s="50">
        <v>0.049169827854116555</v>
      </c>
      <c r="H30" s="46">
        <v>132.99686749550554</v>
      </c>
      <c r="I30" s="46">
        <v>14.99686749550554</v>
      </c>
      <c r="J30" s="12">
        <v>0.2209737827715356</v>
      </c>
      <c r="K30" s="12">
        <v>0.3225806451612903</v>
      </c>
      <c r="L30" s="12">
        <v>0.4850187265917603</v>
      </c>
      <c r="M30" s="12">
        <v>0.8075993717530506</v>
      </c>
      <c r="N30" s="48">
        <v>0.2490578042986995</v>
      </c>
      <c r="O30" s="13">
        <v>0.34676914112178314</v>
      </c>
      <c r="P30" s="12">
        <v>0.5131027481189242</v>
      </c>
      <c r="Q30" s="13">
        <v>0.8598718892407073</v>
      </c>
      <c r="R30" s="13">
        <v>0.02808402152716391</v>
      </c>
      <c r="S30" s="13">
        <v>0.02418849596049283</v>
      </c>
      <c r="T30" s="10"/>
      <c r="U30" s="10"/>
      <c r="V30" s="10"/>
      <c r="W30" s="10"/>
    </row>
    <row r="31" spans="1:23" ht="12.75">
      <c r="A31" s="10" t="s">
        <v>239</v>
      </c>
      <c r="B31" s="10" t="s">
        <v>240</v>
      </c>
      <c r="C31" s="30" t="s">
        <v>281</v>
      </c>
      <c r="D31" s="36">
        <v>3.693989071</v>
      </c>
      <c r="E31" s="43">
        <v>0.244068</v>
      </c>
      <c r="F31" s="41">
        <v>0.2931259213884475</v>
      </c>
      <c r="G31" s="50">
        <v>0.0490579213884475</v>
      </c>
      <c r="H31" s="46">
        <v>86.47214680959202</v>
      </c>
      <c r="I31" s="46">
        <v>14.472146809592019</v>
      </c>
      <c r="J31" s="12">
        <v>0.21428571428571427</v>
      </c>
      <c r="K31" s="12">
        <v>0.25895316804407714</v>
      </c>
      <c r="L31" s="12">
        <v>0.2648809523809524</v>
      </c>
      <c r="M31" s="12">
        <v>0.5238341204250295</v>
      </c>
      <c r="N31" s="48">
        <v>0.25735757979045243</v>
      </c>
      <c r="O31" s="13">
        <v>0.29882134107325625</v>
      </c>
      <c r="P31" s="12">
        <v>0.3079528178856905</v>
      </c>
      <c r="Q31" s="13">
        <v>0.6067741589589468</v>
      </c>
      <c r="R31" s="13">
        <v>0.043071865504738155</v>
      </c>
      <c r="S31" s="13">
        <v>0.03986817302917911</v>
      </c>
      <c r="T31" s="10"/>
      <c r="U31" s="10"/>
      <c r="V31" s="10"/>
      <c r="W31" s="10"/>
    </row>
    <row r="32" spans="1:23" ht="12.75">
      <c r="A32" s="10" t="s">
        <v>124</v>
      </c>
      <c r="B32" s="10" t="s">
        <v>125</v>
      </c>
      <c r="C32" s="30" t="s">
        <v>550</v>
      </c>
      <c r="D32" s="36">
        <v>3.739622642</v>
      </c>
      <c r="E32" s="43">
        <v>0.267857</v>
      </c>
      <c r="F32" s="41">
        <v>0.3168791328789505</v>
      </c>
      <c r="G32" s="50">
        <v>0.049022132878950464</v>
      </c>
      <c r="H32" s="46">
        <v>122.47138864732736</v>
      </c>
      <c r="I32" s="46">
        <v>16.47138864732736</v>
      </c>
      <c r="J32" s="12">
        <v>0.22746781115879827</v>
      </c>
      <c r="K32" s="12">
        <v>0.3162878787878788</v>
      </c>
      <c r="L32" s="12">
        <v>0.36909871244635195</v>
      </c>
      <c r="M32" s="12">
        <v>0.6853865912342307</v>
      </c>
      <c r="N32" s="48">
        <v>0.2628141387281703</v>
      </c>
      <c r="O32" s="13">
        <v>0.34748369061993817</v>
      </c>
      <c r="P32" s="12">
        <v>0.40444504001572396</v>
      </c>
      <c r="Q32" s="13">
        <v>0.7519287306356621</v>
      </c>
      <c r="R32" s="13">
        <v>0.035346327569372005</v>
      </c>
      <c r="S32" s="13">
        <v>0.031195811832059384</v>
      </c>
      <c r="T32" s="10"/>
      <c r="U32" s="10"/>
      <c r="V32" s="10"/>
      <c r="W32" s="10"/>
    </row>
    <row r="33" spans="1:42" ht="12.75">
      <c r="A33" s="10" t="s">
        <v>307</v>
      </c>
      <c r="B33" s="10" t="s">
        <v>308</v>
      </c>
      <c r="C33" s="30" t="s">
        <v>563</v>
      </c>
      <c r="D33" s="36">
        <v>3.742372881</v>
      </c>
      <c r="E33" s="43">
        <v>0.265849</v>
      </c>
      <c r="F33" s="41">
        <v>0.3145454873451225</v>
      </c>
      <c r="G33" s="50">
        <v>0.0486964873451225</v>
      </c>
      <c r="H33" s="46">
        <v>166.8127433117649</v>
      </c>
      <c r="I33" s="46">
        <v>23.812743311764905</v>
      </c>
      <c r="J33" s="12">
        <v>0.2595281306715064</v>
      </c>
      <c r="K33" s="12">
        <v>0.30220713073005095</v>
      </c>
      <c r="L33" s="12">
        <v>0.38294010889292196</v>
      </c>
      <c r="M33" s="12">
        <v>0.685147239622973</v>
      </c>
      <c r="N33" s="48">
        <v>0.3027454506565606</v>
      </c>
      <c r="O33" s="13">
        <v>0.34263623652252106</v>
      </c>
      <c r="P33" s="12">
        <v>0.4261574288779762</v>
      </c>
      <c r="Q33" s="13">
        <v>0.7687936654004972</v>
      </c>
      <c r="R33" s="13">
        <v>0.04321731998505424</v>
      </c>
      <c r="S33" s="13">
        <v>0.04042910579247011</v>
      </c>
      <c r="T33" s="10"/>
      <c r="U33" s="10"/>
      <c r="V33" s="10"/>
      <c r="W33" s="10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</row>
    <row r="34" spans="1:42" ht="12.75">
      <c r="A34" s="10" t="s">
        <v>38</v>
      </c>
      <c r="B34" s="10" t="s">
        <v>39</v>
      </c>
      <c r="C34" s="30" t="s">
        <v>507</v>
      </c>
      <c r="D34" s="36">
        <v>3.641891892</v>
      </c>
      <c r="E34" s="43">
        <v>0.262248</v>
      </c>
      <c r="F34" s="41">
        <v>0.31080546212194676</v>
      </c>
      <c r="G34" s="50">
        <v>0.04855746212194678</v>
      </c>
      <c r="H34" s="46">
        <v>117.84949535631553</v>
      </c>
      <c r="I34" s="46">
        <v>16.84949535631553</v>
      </c>
      <c r="J34" s="12">
        <v>0.24455205811138014</v>
      </c>
      <c r="K34" s="12">
        <v>0.2870159453302961</v>
      </c>
      <c r="L34" s="12">
        <v>0.36803874092009686</v>
      </c>
      <c r="M34" s="12">
        <v>0.655054686250393</v>
      </c>
      <c r="N34" s="48">
        <v>0.28534986769083664</v>
      </c>
      <c r="O34" s="13">
        <v>0.3253974837273702</v>
      </c>
      <c r="P34" s="12">
        <v>0.40883655049955336</v>
      </c>
      <c r="Q34" s="13">
        <v>0.7342340342269236</v>
      </c>
      <c r="R34" s="13">
        <v>0.0407978095794565</v>
      </c>
      <c r="S34" s="13">
        <v>0.03838153839707409</v>
      </c>
      <c r="T34" s="10"/>
      <c r="U34" s="10"/>
      <c r="V34" s="10"/>
      <c r="W34" s="10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23" ht="12.75">
      <c r="A35" s="10" t="s">
        <v>479</v>
      </c>
      <c r="B35" s="10" t="s">
        <v>275</v>
      </c>
      <c r="C35" s="30" t="s">
        <v>280</v>
      </c>
      <c r="D35" s="36">
        <v>3.769230769</v>
      </c>
      <c r="E35" s="43">
        <v>0.28481</v>
      </c>
      <c r="F35" s="41">
        <v>0.3333359000276192</v>
      </c>
      <c r="G35" s="50">
        <v>0.048525900027619195</v>
      </c>
      <c r="H35" s="46">
        <v>162.00121661309151</v>
      </c>
      <c r="I35" s="46">
        <v>23.001216613091515</v>
      </c>
      <c r="J35" s="12">
        <v>0.25364963503649635</v>
      </c>
      <c r="K35" s="12">
        <v>0.2896551724137931</v>
      </c>
      <c r="L35" s="12">
        <v>0.3193430656934307</v>
      </c>
      <c r="M35" s="12">
        <v>0.6089982381072239</v>
      </c>
      <c r="N35" s="48">
        <v>0.2956226580530867</v>
      </c>
      <c r="O35" s="13">
        <v>0.3293124424363647</v>
      </c>
      <c r="P35" s="12">
        <v>0.361316088710021</v>
      </c>
      <c r="Q35" s="13">
        <v>0.6906285311463858</v>
      </c>
      <c r="R35" s="13">
        <v>0.04197302301659034</v>
      </c>
      <c r="S35" s="13">
        <v>0.03965727002257158</v>
      </c>
      <c r="T35" s="10"/>
      <c r="U35" s="10"/>
      <c r="V35" s="10"/>
      <c r="W35" s="10"/>
    </row>
    <row r="36" spans="1:23" ht="12.75">
      <c r="A36" s="10" t="s">
        <v>60</v>
      </c>
      <c r="B36" s="10" t="s">
        <v>452</v>
      </c>
      <c r="C36" s="30" t="s">
        <v>542</v>
      </c>
      <c r="D36" s="36">
        <v>4.314589666</v>
      </c>
      <c r="E36" s="43">
        <v>0.263158</v>
      </c>
      <c r="F36" s="41">
        <v>0.3111722158118431</v>
      </c>
      <c r="G36" s="50">
        <v>0.04801421581184312</v>
      </c>
      <c r="H36" s="46">
        <v>151.1577141089254</v>
      </c>
      <c r="I36" s="46">
        <v>19.157714108925404</v>
      </c>
      <c r="J36" s="12">
        <v>0.2391304347826087</v>
      </c>
      <c r="K36" s="12">
        <v>0.35106382978723405</v>
      </c>
      <c r="L36" s="12">
        <v>0.45471014492753625</v>
      </c>
      <c r="M36" s="12">
        <v>0.8057739747147703</v>
      </c>
      <c r="N36" s="48">
        <v>0.27383643860312573</v>
      </c>
      <c r="O36" s="13">
        <v>0.38017889682207506</v>
      </c>
      <c r="P36" s="12">
        <v>0.4894161487480533</v>
      </c>
      <c r="Q36" s="13">
        <v>0.8695950455701283</v>
      </c>
      <c r="R36" s="13">
        <v>0.03470600382051703</v>
      </c>
      <c r="S36" s="13">
        <v>0.029115067034841013</v>
      </c>
      <c r="T36" s="10"/>
      <c r="U36" s="10"/>
      <c r="V36" s="10"/>
      <c r="W36" s="10"/>
    </row>
    <row r="37" spans="1:42" ht="12.75">
      <c r="A37" s="10" t="s">
        <v>397</v>
      </c>
      <c r="B37" s="10" t="s">
        <v>398</v>
      </c>
      <c r="C37" s="30" t="s">
        <v>508</v>
      </c>
      <c r="D37" s="36">
        <v>4.040697674</v>
      </c>
      <c r="E37" s="43">
        <v>0.265918</v>
      </c>
      <c r="F37" s="41">
        <v>0.31362652546023</v>
      </c>
      <c r="G37" s="50">
        <v>0.04770852546023002</v>
      </c>
      <c r="H37" s="46">
        <v>84.73828229788141</v>
      </c>
      <c r="I37" s="46">
        <v>12.738282297881412</v>
      </c>
      <c r="J37" s="12">
        <v>0.2236024844720497</v>
      </c>
      <c r="K37" s="12">
        <v>0.26099706744868034</v>
      </c>
      <c r="L37" s="12">
        <v>0.2826086956521739</v>
      </c>
      <c r="M37" s="12">
        <v>0.5436057631008542</v>
      </c>
      <c r="N37" s="48">
        <v>0.26316236738472487</v>
      </c>
      <c r="O37" s="13">
        <v>0.29835273401138246</v>
      </c>
      <c r="P37" s="12">
        <v>0.32216857856484904</v>
      </c>
      <c r="Q37" s="13">
        <v>0.6205213125762314</v>
      </c>
      <c r="R37" s="13">
        <v>0.039559882912675176</v>
      </c>
      <c r="S37" s="13">
        <v>0.03735566656270212</v>
      </c>
      <c r="T37" s="10"/>
      <c r="U37" s="10"/>
      <c r="V37" s="10"/>
      <c r="W37" s="10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</row>
    <row r="38" spans="1:42" ht="12.75">
      <c r="A38" s="10" t="s">
        <v>210</v>
      </c>
      <c r="B38" s="10" t="s">
        <v>211</v>
      </c>
      <c r="C38" s="30" t="s">
        <v>513</v>
      </c>
      <c r="D38" s="36">
        <v>3.815028902</v>
      </c>
      <c r="E38" s="43">
        <v>0.276265</v>
      </c>
      <c r="F38" s="41">
        <v>0.32318792190883006</v>
      </c>
      <c r="G38" s="50">
        <v>0.04692292190883007</v>
      </c>
      <c r="H38" s="46">
        <v>86.05929593056932</v>
      </c>
      <c r="I38" s="46">
        <v>12.05929593056932</v>
      </c>
      <c r="J38" s="12">
        <v>0.24025974025974026</v>
      </c>
      <c r="K38" s="12">
        <v>0.3128654970760234</v>
      </c>
      <c r="L38" s="12">
        <v>0.33766233766233766</v>
      </c>
      <c r="M38" s="12">
        <v>0.6505278347383611</v>
      </c>
      <c r="N38" s="48">
        <v>0.2794132984758744</v>
      </c>
      <c r="O38" s="13">
        <v>0.3481265962882144</v>
      </c>
      <c r="P38" s="12">
        <v>0.37681589587847186</v>
      </c>
      <c r="Q38" s="13">
        <v>0.7249424921666863</v>
      </c>
      <c r="R38" s="13">
        <v>0.03915355821613417</v>
      </c>
      <c r="S38" s="13">
        <v>0.035261099212191005</v>
      </c>
      <c r="T38" s="10"/>
      <c r="U38" s="10"/>
      <c r="V38" s="10"/>
      <c r="W38" s="10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</row>
    <row r="39" spans="1:42" ht="12.75">
      <c r="A39" s="10" t="s">
        <v>139</v>
      </c>
      <c r="B39" s="10" t="s">
        <v>140</v>
      </c>
      <c r="C39" s="30" t="s">
        <v>561</v>
      </c>
      <c r="D39" s="36">
        <v>3.928783383</v>
      </c>
      <c r="E39" s="43">
        <v>0.284519</v>
      </c>
      <c r="F39" s="41">
        <v>0.33086060644563897</v>
      </c>
      <c r="G39" s="50">
        <v>0.04634160644563895</v>
      </c>
      <c r="H39" s="46">
        <v>86.07568494050771</v>
      </c>
      <c r="I39" s="46">
        <v>11.075684940507713</v>
      </c>
      <c r="J39" s="12">
        <v>0.24271844660194175</v>
      </c>
      <c r="K39" s="12">
        <v>0.30149253731343284</v>
      </c>
      <c r="L39" s="12">
        <v>0.3592233009708738</v>
      </c>
      <c r="M39" s="12">
        <v>0.6607158382843066</v>
      </c>
      <c r="N39" s="48">
        <v>0.2785620871861091</v>
      </c>
      <c r="O39" s="13">
        <v>0.33455428340450066</v>
      </c>
      <c r="P39" s="12">
        <v>0.39506694155504113</v>
      </c>
      <c r="Q39" s="13">
        <v>0.7296212249595417</v>
      </c>
      <c r="R39" s="13">
        <v>0.035843640584167336</v>
      </c>
      <c r="S39" s="13">
        <v>0.03306174609106782</v>
      </c>
      <c r="T39" s="10"/>
      <c r="U39" s="10"/>
      <c r="V39" s="10"/>
      <c r="W39" s="10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</row>
    <row r="40" spans="1:23" ht="12.75">
      <c r="A40" s="10" t="s">
        <v>459</v>
      </c>
      <c r="B40" s="10" t="s">
        <v>460</v>
      </c>
      <c r="C40" s="30" t="s">
        <v>512</v>
      </c>
      <c r="D40" s="36">
        <v>3.7591463414634148</v>
      </c>
      <c r="E40" s="43">
        <v>0.277551</v>
      </c>
      <c r="F40" s="41">
        <v>0.323789550267507</v>
      </c>
      <c r="G40" s="50">
        <v>0.046238550267507006</v>
      </c>
      <c r="H40" s="46">
        <v>80.32843981553921</v>
      </c>
      <c r="I40" s="46">
        <v>11.328439815539213</v>
      </c>
      <c r="J40" s="12">
        <v>0.23958333333333334</v>
      </c>
      <c r="K40" s="12">
        <v>0.3050314465408805</v>
      </c>
      <c r="L40" s="12">
        <v>0.2951388888888889</v>
      </c>
      <c r="M40" s="12">
        <v>0.6001703354297694</v>
      </c>
      <c r="N40" s="48">
        <v>0.2789181938039556</v>
      </c>
      <c r="O40" s="13">
        <v>0.34065547111804784</v>
      </c>
      <c r="P40" s="12">
        <v>0.33447374935951113</v>
      </c>
      <c r="Q40" s="13">
        <v>0.675129220477559</v>
      </c>
      <c r="R40" s="13">
        <v>0.03933486047062226</v>
      </c>
      <c r="S40" s="13">
        <v>0.035624024577167346</v>
      </c>
      <c r="T40" s="10"/>
      <c r="U40" s="10"/>
      <c r="V40" s="10"/>
      <c r="W40" s="10"/>
    </row>
    <row r="41" spans="1:23" ht="12.75">
      <c r="A41" s="10" t="s">
        <v>153</v>
      </c>
      <c r="B41" s="10" t="s">
        <v>314</v>
      </c>
      <c r="C41" s="30" t="s">
        <v>505</v>
      </c>
      <c r="D41" s="36">
        <v>3.852750809</v>
      </c>
      <c r="E41" s="43">
        <v>0.291304</v>
      </c>
      <c r="F41" s="41">
        <v>0.3369325775699029</v>
      </c>
      <c r="G41" s="50">
        <v>0.045628577569902906</v>
      </c>
      <c r="H41" s="46">
        <v>156.98898568215535</v>
      </c>
      <c r="I41" s="46">
        <v>20.988985682155345</v>
      </c>
      <c r="J41" s="12">
        <v>0.24548736462093862</v>
      </c>
      <c r="K41" s="12">
        <v>0.3083197389885807</v>
      </c>
      <c r="L41" s="12">
        <v>0.30144404332129965</v>
      </c>
      <c r="M41" s="12">
        <v>0.6097637823098804</v>
      </c>
      <c r="N41" s="48">
        <v>0.2833736203649013</v>
      </c>
      <c r="O41" s="13">
        <v>0.34255951987301037</v>
      </c>
      <c r="P41" s="12">
        <v>0.33933029906526235</v>
      </c>
      <c r="Q41" s="13">
        <v>0.6818898189382727</v>
      </c>
      <c r="R41" s="13">
        <v>0.037886255743962705</v>
      </c>
      <c r="S41" s="13">
        <v>0.03423978088442964</v>
      </c>
      <c r="T41" s="10"/>
      <c r="U41" s="10"/>
      <c r="V41" s="10"/>
      <c r="W41" s="10"/>
    </row>
    <row r="42" spans="1:26" s="29" customFormat="1" ht="12.75">
      <c r="A42" s="29" t="s">
        <v>151</v>
      </c>
      <c r="B42" s="29" t="s">
        <v>152</v>
      </c>
      <c r="C42" s="25" t="s">
        <v>540</v>
      </c>
      <c r="D42" s="35">
        <v>3.849180328</v>
      </c>
      <c r="E42" s="40">
        <v>0.263682</v>
      </c>
      <c r="F42" s="41">
        <v>0.3092017817442032</v>
      </c>
      <c r="G42" s="49">
        <v>0.04551978174420318</v>
      </c>
      <c r="H42" s="45">
        <v>75.14955813058484</v>
      </c>
      <c r="I42" s="45">
        <v>9.149558130584836</v>
      </c>
      <c r="J42" s="28">
        <v>0.24719101123595505</v>
      </c>
      <c r="K42" s="28">
        <v>0.32786885245901637</v>
      </c>
      <c r="L42" s="28">
        <v>0.4419475655430712</v>
      </c>
      <c r="M42" s="28">
        <v>0.7698164180020876</v>
      </c>
      <c r="N42" s="47">
        <v>0.28145901921567357</v>
      </c>
      <c r="O42" s="26">
        <v>0.3578674037068355</v>
      </c>
      <c r="P42" s="28">
        <v>0.4762155735227897</v>
      </c>
      <c r="Q42" s="26">
        <v>0.8340829772296252</v>
      </c>
      <c r="R42" s="26">
        <v>0.03426800797971852</v>
      </c>
      <c r="S42" s="26">
        <v>0.02999855124781914</v>
      </c>
      <c r="T42" s="10"/>
      <c r="U42" s="25"/>
      <c r="V42" s="25"/>
      <c r="W42" s="25"/>
      <c r="X42" s="25"/>
      <c r="Y42" s="25"/>
      <c r="Z42" s="25"/>
    </row>
    <row r="43" spans="1:23" ht="12.75">
      <c r="A43" s="10" t="s">
        <v>469</v>
      </c>
      <c r="B43" s="10" t="s">
        <v>72</v>
      </c>
      <c r="C43" s="30" t="s">
        <v>508</v>
      </c>
      <c r="D43" s="36">
        <v>3.506241331</v>
      </c>
      <c r="E43" s="43">
        <v>0.294893</v>
      </c>
      <c r="F43" s="41">
        <v>0.3403200341104624</v>
      </c>
      <c r="G43" s="50">
        <v>0.045427034110462394</v>
      </c>
      <c r="H43" s="46">
        <v>211.57426070505068</v>
      </c>
      <c r="I43" s="46">
        <v>27.574260705050676</v>
      </c>
      <c r="J43" s="12">
        <v>0.2717872968980798</v>
      </c>
      <c r="K43" s="12">
        <v>0.30972222222222223</v>
      </c>
      <c r="L43" s="12">
        <v>0.3308714918759232</v>
      </c>
      <c r="M43" s="12">
        <v>0.6405937140981455</v>
      </c>
      <c r="N43" s="48">
        <v>0.3125173717947573</v>
      </c>
      <c r="O43" s="13">
        <v>0.3480198065347926</v>
      </c>
      <c r="P43" s="12">
        <v>0.3716015667726007</v>
      </c>
      <c r="Q43" s="13">
        <v>0.7196213733073933</v>
      </c>
      <c r="R43" s="13">
        <v>0.040730074896677515</v>
      </c>
      <c r="S43" s="13">
        <v>0.038297584312570354</v>
      </c>
      <c r="T43" s="10"/>
      <c r="U43" s="10"/>
      <c r="V43" s="10"/>
      <c r="W43" s="10"/>
    </row>
    <row r="44" spans="1:23" ht="12.75">
      <c r="A44" s="10" t="s">
        <v>363</v>
      </c>
      <c r="B44" s="10" t="s">
        <v>476</v>
      </c>
      <c r="C44" s="30" t="s">
        <v>559</v>
      </c>
      <c r="D44" s="36">
        <v>3.868468468</v>
      </c>
      <c r="E44" s="43">
        <v>0.275204</v>
      </c>
      <c r="F44" s="41">
        <v>0.3205530578858699</v>
      </c>
      <c r="G44" s="50">
        <v>0.0453490578858699</v>
      </c>
      <c r="H44" s="46">
        <v>136.64297224411428</v>
      </c>
      <c r="I44" s="46">
        <v>16.642972244114276</v>
      </c>
      <c r="J44" s="12">
        <v>0.24896265560165975</v>
      </c>
      <c r="K44" s="12">
        <v>0.34057971014492755</v>
      </c>
      <c r="L44" s="12">
        <v>0.42531120331950206</v>
      </c>
      <c r="M44" s="12">
        <v>0.7658909134644296</v>
      </c>
      <c r="N44" s="48">
        <v>0.28349164365998814</v>
      </c>
      <c r="O44" s="13">
        <v>0.3707300221813664</v>
      </c>
      <c r="P44" s="12">
        <v>0.45984019137783044</v>
      </c>
      <c r="Q44" s="13">
        <v>0.8305702135591968</v>
      </c>
      <c r="R44" s="13">
        <v>0.03452898805832838</v>
      </c>
      <c r="S44" s="13">
        <v>0.030150312036438864</v>
      </c>
      <c r="T44" s="10"/>
      <c r="U44" s="10"/>
      <c r="V44" s="10"/>
      <c r="W44" s="10"/>
    </row>
    <row r="45" spans="1:42" ht="12.75">
      <c r="A45" s="10" t="s">
        <v>165</v>
      </c>
      <c r="B45" s="10" t="s">
        <v>166</v>
      </c>
      <c r="C45" s="30" t="s">
        <v>510</v>
      </c>
      <c r="D45" s="36">
        <v>3.781299525</v>
      </c>
      <c r="E45" s="43">
        <v>0.274747</v>
      </c>
      <c r="F45" s="41">
        <v>0.31996796738673927</v>
      </c>
      <c r="G45" s="50">
        <v>0.04522096738673925</v>
      </c>
      <c r="H45" s="46">
        <v>174.38414385643594</v>
      </c>
      <c r="I45" s="46">
        <v>22.38414385643594</v>
      </c>
      <c r="J45" s="12">
        <v>0.26807760141093473</v>
      </c>
      <c r="K45" s="12">
        <v>0.3375594294770206</v>
      </c>
      <c r="L45" s="12">
        <v>0.3968253968253968</v>
      </c>
      <c r="M45" s="12">
        <v>0.7343848263024174</v>
      </c>
      <c r="N45" s="48">
        <v>0.3075558092706101</v>
      </c>
      <c r="O45" s="13">
        <v>0.37303350848880495</v>
      </c>
      <c r="P45" s="12">
        <v>0.4363036046850722</v>
      </c>
      <c r="Q45" s="13">
        <v>0.8093371131738771</v>
      </c>
      <c r="R45" s="13">
        <v>0.039478207859675374</v>
      </c>
      <c r="S45" s="13">
        <v>0.03547407901178434</v>
      </c>
      <c r="T45" s="10"/>
      <c r="U45" s="10"/>
      <c r="V45" s="10"/>
      <c r="W45" s="10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</row>
    <row r="46" spans="1:23" ht="12.75">
      <c r="A46" s="10" t="s">
        <v>261</v>
      </c>
      <c r="B46" s="10" t="s">
        <v>262</v>
      </c>
      <c r="C46" s="30" t="s">
        <v>544</v>
      </c>
      <c r="D46" s="36">
        <v>3.717277486910995</v>
      </c>
      <c r="E46" s="43">
        <v>0.274112</v>
      </c>
      <c r="F46" s="41">
        <v>0.318934481775239</v>
      </c>
      <c r="G46" s="50">
        <v>0.044822481775238954</v>
      </c>
      <c r="H46" s="46">
        <v>154.66018581944417</v>
      </c>
      <c r="I46" s="46">
        <v>17.660185819444166</v>
      </c>
      <c r="J46" s="12">
        <v>0.2541743970315399</v>
      </c>
      <c r="K46" s="12">
        <v>0.2914485165794066</v>
      </c>
      <c r="L46" s="12">
        <v>0.47866419294990725</v>
      </c>
      <c r="M46" s="12">
        <v>0.7701127095293139</v>
      </c>
      <c r="N46" s="48">
        <v>0.28693912025870905</v>
      </c>
      <c r="O46" s="13">
        <v>0.322269085199728</v>
      </c>
      <c r="P46" s="12">
        <v>0.5114289161770764</v>
      </c>
      <c r="Q46" s="13">
        <v>0.8336980013768045</v>
      </c>
      <c r="R46" s="13">
        <v>0.03276472322716917</v>
      </c>
      <c r="S46" s="13">
        <v>0.030820568620321398</v>
      </c>
      <c r="T46" s="10"/>
      <c r="U46" s="10"/>
      <c r="V46" s="10"/>
      <c r="W46" s="10"/>
    </row>
    <row r="47" spans="1:42" ht="12.75">
      <c r="A47" s="10" t="s">
        <v>76</v>
      </c>
      <c r="B47" s="10" t="s">
        <v>482</v>
      </c>
      <c r="C47" s="30" t="s">
        <v>508</v>
      </c>
      <c r="D47" s="36">
        <v>3.843520782</v>
      </c>
      <c r="E47" s="43">
        <v>0.266234</v>
      </c>
      <c r="F47" s="41">
        <v>0.31084837986057545</v>
      </c>
      <c r="G47" s="50">
        <v>0.044614379860575426</v>
      </c>
      <c r="H47" s="46">
        <v>102.74130099705724</v>
      </c>
      <c r="I47" s="46">
        <v>13.741300997057238</v>
      </c>
      <c r="J47" s="12">
        <v>0.23421052631578948</v>
      </c>
      <c r="K47" s="12">
        <v>0.2765432098765432</v>
      </c>
      <c r="L47" s="12">
        <v>0.35789473684210527</v>
      </c>
      <c r="M47" s="12">
        <v>0.6344379467186485</v>
      </c>
      <c r="N47" s="48">
        <v>0.270371844729098</v>
      </c>
      <c r="O47" s="13">
        <v>0.3104723481408821</v>
      </c>
      <c r="P47" s="12">
        <v>0.39405605525541376</v>
      </c>
      <c r="Q47" s="13">
        <v>0.7045284033962959</v>
      </c>
      <c r="R47" s="13">
        <v>0.036161318413308496</v>
      </c>
      <c r="S47" s="13">
        <v>0.03392913826433891</v>
      </c>
      <c r="T47" s="10"/>
      <c r="U47" s="10"/>
      <c r="V47" s="10"/>
      <c r="W47" s="10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26" s="29" customFormat="1" ht="12.75">
      <c r="A48" s="29" t="s">
        <v>469</v>
      </c>
      <c r="B48" s="29" t="s">
        <v>470</v>
      </c>
      <c r="C48" s="25" t="s">
        <v>539</v>
      </c>
      <c r="D48" s="35">
        <v>3.9300970873786407</v>
      </c>
      <c r="E48" s="40">
        <v>0.244216</v>
      </c>
      <c r="F48" s="41">
        <v>0.2884719505131739</v>
      </c>
      <c r="G48" s="49">
        <v>0.044255950513173936</v>
      </c>
      <c r="H48" s="45">
        <v>126.21558874962466</v>
      </c>
      <c r="I48" s="45">
        <v>17.215588749624658</v>
      </c>
      <c r="J48" s="28">
        <v>0.23695652173913043</v>
      </c>
      <c r="K48" s="28">
        <v>0.30078125</v>
      </c>
      <c r="L48" s="28">
        <v>0.391304347826087</v>
      </c>
      <c r="M48" s="28">
        <v>0.6920855978260869</v>
      </c>
      <c r="N48" s="47">
        <v>0.2743817146730971</v>
      </c>
      <c r="O48" s="26">
        <v>0.33440544677661066</v>
      </c>
      <c r="P48" s="28">
        <v>0.42872954076005365</v>
      </c>
      <c r="Q48" s="26">
        <v>0.7631349875366643</v>
      </c>
      <c r="R48" s="26">
        <v>0.03742519293396665</v>
      </c>
      <c r="S48" s="26">
        <v>0.03362419677661066</v>
      </c>
      <c r="T48" s="10"/>
      <c r="U48" s="25"/>
      <c r="V48" s="25"/>
      <c r="W48" s="25"/>
      <c r="X48" s="25"/>
      <c r="Y48" s="25"/>
      <c r="Z48" s="25"/>
    </row>
    <row r="49" spans="1:23" ht="12.75">
      <c r="A49" s="10" t="s">
        <v>535</v>
      </c>
      <c r="B49" s="10" t="s">
        <v>536</v>
      </c>
      <c r="C49" s="30" t="s">
        <v>516</v>
      </c>
      <c r="D49" s="36">
        <v>3.797727272727273</v>
      </c>
      <c r="E49" s="43">
        <v>0.2785234899328859</v>
      </c>
      <c r="F49" s="41">
        <v>0.32276102016831343</v>
      </c>
      <c r="G49" s="50">
        <v>0.044237530235427536</v>
      </c>
      <c r="H49" s="46">
        <v>105.18010434263364</v>
      </c>
      <c r="I49" s="46">
        <v>13.18010434263364</v>
      </c>
      <c r="J49" s="12">
        <v>0.233502538071066</v>
      </c>
      <c r="K49" s="12">
        <v>0.3097949886104784</v>
      </c>
      <c r="L49" s="12">
        <v>0.3629441624365482</v>
      </c>
      <c r="M49" s="12">
        <v>0.6727391510470266</v>
      </c>
      <c r="N49" s="48">
        <v>0.2669545795498316</v>
      </c>
      <c r="O49" s="13">
        <v>0.3398180053362953</v>
      </c>
      <c r="P49" s="12">
        <v>0.3963962039153138</v>
      </c>
      <c r="Q49" s="13">
        <v>0.7362142092516091</v>
      </c>
      <c r="R49" s="13">
        <v>0.0334520414787656</v>
      </c>
      <c r="S49" s="13">
        <v>0.03002301672581692</v>
      </c>
      <c r="T49" s="10"/>
      <c r="U49" s="10"/>
      <c r="V49" s="10"/>
      <c r="W49" s="10"/>
    </row>
    <row r="50" spans="1:48" s="25" customFormat="1" ht="12.75">
      <c r="A50" s="25" t="s">
        <v>188</v>
      </c>
      <c r="B50" s="25" t="s">
        <v>189</v>
      </c>
      <c r="C50" s="25" t="s">
        <v>562</v>
      </c>
      <c r="D50" s="35">
        <v>3.742857143</v>
      </c>
      <c r="E50" s="40">
        <v>0.312377</v>
      </c>
      <c r="F50" s="41">
        <v>0.3564334163404711</v>
      </c>
      <c r="G50" s="49">
        <v>0.04405641634047108</v>
      </c>
      <c r="H50" s="45">
        <v>186.4246089172998</v>
      </c>
      <c r="I50" s="45">
        <v>22.424608917299793</v>
      </c>
      <c r="J50" s="28">
        <v>0.27938671209540034</v>
      </c>
      <c r="K50" s="28">
        <v>0.34668721109399075</v>
      </c>
      <c r="L50" s="28">
        <v>0.35604770017035775</v>
      </c>
      <c r="M50" s="28">
        <v>0.7027349112643485</v>
      </c>
      <c r="N50" s="47">
        <v>0.3175887715797271</v>
      </c>
      <c r="O50" s="26">
        <v>0.3812397672069334</v>
      </c>
      <c r="P50" s="28">
        <v>0.3942497596546845</v>
      </c>
      <c r="Q50" s="26">
        <v>0.775489526861618</v>
      </c>
      <c r="R50" s="26">
        <v>0.038202059484326756</v>
      </c>
      <c r="S50" s="26">
        <v>0.03455255611294267</v>
      </c>
      <c r="T50" s="10"/>
      <c r="AQ50" s="24"/>
      <c r="AR50" s="24"/>
      <c r="AS50" s="24"/>
      <c r="AT50" s="24"/>
      <c r="AU50" s="24"/>
      <c r="AV50" s="24"/>
    </row>
    <row r="51" spans="1:26" s="29" customFormat="1" ht="12.75">
      <c r="A51" s="29" t="s">
        <v>485</v>
      </c>
      <c r="B51" s="29" t="s">
        <v>486</v>
      </c>
      <c r="C51" s="25" t="s">
        <v>565</v>
      </c>
      <c r="D51" s="35">
        <v>3.9300411522633745</v>
      </c>
      <c r="E51" s="40">
        <v>0.255172</v>
      </c>
      <c r="F51" s="41">
        <v>0.2988002127036702</v>
      </c>
      <c r="G51" s="49">
        <v>0.04362821270367018</v>
      </c>
      <c r="H51" s="45">
        <v>109.65206168406435</v>
      </c>
      <c r="I51" s="45">
        <v>12.65206168406435</v>
      </c>
      <c r="J51" s="28">
        <v>0.21896162528216703</v>
      </c>
      <c r="K51" s="28">
        <v>0.28189300411522633</v>
      </c>
      <c r="L51" s="28">
        <v>0.42663656884875845</v>
      </c>
      <c r="M51" s="28">
        <v>0.7085295729639848</v>
      </c>
      <c r="N51" s="47">
        <v>0.24752158393693985</v>
      </c>
      <c r="O51" s="26">
        <v>0.307926052847869</v>
      </c>
      <c r="P51" s="28">
        <v>0.45519652750353123</v>
      </c>
      <c r="Q51" s="26">
        <v>0.7631225803514002</v>
      </c>
      <c r="R51" s="26">
        <v>0.028559958654772816</v>
      </c>
      <c r="S51" s="26">
        <v>0.026033048732642672</v>
      </c>
      <c r="T51" s="10"/>
      <c r="U51" s="25"/>
      <c r="V51" s="25"/>
      <c r="W51" s="25"/>
      <c r="X51" s="25"/>
      <c r="Y51" s="25"/>
      <c r="Z51" s="25"/>
    </row>
    <row r="52" spans="1:42" ht="12.75">
      <c r="A52" s="10" t="s">
        <v>351</v>
      </c>
      <c r="B52" s="10" t="s">
        <v>452</v>
      </c>
      <c r="C52" s="30" t="s">
        <v>506</v>
      </c>
      <c r="D52" s="36">
        <v>4.127062706</v>
      </c>
      <c r="E52" s="43">
        <v>0.266881</v>
      </c>
      <c r="F52" s="41">
        <v>0.3104556688544051</v>
      </c>
      <c r="G52" s="50">
        <v>0.04357466885440514</v>
      </c>
      <c r="H52" s="46">
        <v>124.55171301371999</v>
      </c>
      <c r="I52" s="46">
        <v>13.55171301371999</v>
      </c>
      <c r="J52" s="12">
        <v>0.22515212981744423</v>
      </c>
      <c r="K52" s="12">
        <v>0.35702479338842974</v>
      </c>
      <c r="L52" s="12">
        <v>0.4563894523326572</v>
      </c>
      <c r="M52" s="12">
        <v>0.8134142457210869</v>
      </c>
      <c r="N52" s="48">
        <v>0.2526403915085598</v>
      </c>
      <c r="O52" s="13">
        <v>0.37942431903094215</v>
      </c>
      <c r="P52" s="12">
        <v>0.4838777140237728</v>
      </c>
      <c r="Q52" s="13">
        <v>0.863302033054715</v>
      </c>
      <c r="R52" s="13">
        <v>0.027488261691115595</v>
      </c>
      <c r="S52" s="13">
        <v>0.022399525642512408</v>
      </c>
      <c r="T52" s="10"/>
      <c r="U52" s="10"/>
      <c r="V52" s="10"/>
      <c r="W52" s="10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ht="12.75">
      <c r="A53" s="10" t="s">
        <v>277</v>
      </c>
      <c r="B53" s="10" t="s">
        <v>456</v>
      </c>
      <c r="C53" s="30" t="s">
        <v>280</v>
      </c>
      <c r="D53" s="36">
        <v>3.731934732</v>
      </c>
      <c r="E53" s="43">
        <v>0.287834</v>
      </c>
      <c r="F53" s="41">
        <v>0.33079900390770217</v>
      </c>
      <c r="G53" s="50">
        <v>0.04296500390770219</v>
      </c>
      <c r="H53" s="46">
        <v>111.47926431689564</v>
      </c>
      <c r="I53" s="46">
        <v>14.479264316895637</v>
      </c>
      <c r="J53" s="12">
        <v>0.25526315789473686</v>
      </c>
      <c r="K53" s="12">
        <v>0.3132530120481928</v>
      </c>
      <c r="L53" s="12">
        <v>0.2789473684210526</v>
      </c>
      <c r="M53" s="12">
        <v>0.5922003804692454</v>
      </c>
      <c r="N53" s="48">
        <v>0.2933664850444622</v>
      </c>
      <c r="O53" s="13">
        <v>0.3481428055828811</v>
      </c>
      <c r="P53" s="12">
        <v>0.317050695570778</v>
      </c>
      <c r="Q53" s="13">
        <v>0.665193501153659</v>
      </c>
      <c r="R53" s="13">
        <v>0.03810332714972536</v>
      </c>
      <c r="S53" s="13">
        <v>0.034889793534688296</v>
      </c>
      <c r="T53" s="10"/>
      <c r="U53" s="10"/>
      <c r="V53" s="10"/>
      <c r="W53" s="10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23" ht="12.75">
      <c r="A54" s="10" t="s">
        <v>428</v>
      </c>
      <c r="B54" s="10" t="s">
        <v>429</v>
      </c>
      <c r="C54" s="30" t="s">
        <v>561</v>
      </c>
      <c r="D54" s="36">
        <v>4.365177196</v>
      </c>
      <c r="E54" s="43">
        <v>0.285714</v>
      </c>
      <c r="F54" s="41">
        <v>0.3284677080808902</v>
      </c>
      <c r="G54" s="50">
        <v>0.042753708080890185</v>
      </c>
      <c r="H54" s="46">
        <v>146.46006761114273</v>
      </c>
      <c r="I54" s="46">
        <v>16.460067611142733</v>
      </c>
      <c r="J54" s="12">
        <v>0.23172905525846701</v>
      </c>
      <c r="K54" s="12">
        <v>0.32973805855161786</v>
      </c>
      <c r="L54" s="12">
        <v>0.39037433155080214</v>
      </c>
      <c r="M54" s="12">
        <v>0.72011239010242</v>
      </c>
      <c r="N54" s="48">
        <v>0.26106963923554855</v>
      </c>
      <c r="O54" s="13">
        <v>0.3551002582606205</v>
      </c>
      <c r="P54" s="12">
        <v>0.41971491552788365</v>
      </c>
      <c r="Q54" s="13">
        <v>0.7748151737885042</v>
      </c>
      <c r="R54" s="13">
        <v>0.02934058397708153</v>
      </c>
      <c r="S54" s="13">
        <v>0.025362199709002664</v>
      </c>
      <c r="T54" s="10"/>
      <c r="U54" s="10"/>
      <c r="V54" s="10"/>
      <c r="W54" s="10"/>
    </row>
    <row r="55" spans="1:42" ht="12.75">
      <c r="A55" s="10" t="s">
        <v>525</v>
      </c>
      <c r="B55" s="10" t="s">
        <v>526</v>
      </c>
      <c r="C55" s="30" t="s">
        <v>516</v>
      </c>
      <c r="D55" s="36">
        <v>3.978494623655914</v>
      </c>
      <c r="E55" s="43">
        <v>0.25888324873096447</v>
      </c>
      <c r="F55" s="41">
        <v>0.3015001218013743</v>
      </c>
      <c r="G55" s="50">
        <v>0.042616873070409844</v>
      </c>
      <c r="H55" s="46">
        <v>73.41905278969938</v>
      </c>
      <c r="I55" s="46">
        <v>8.419052789699379</v>
      </c>
      <c r="J55" s="12">
        <v>0.2090032154340836</v>
      </c>
      <c r="K55" s="12">
        <v>0.32526881720430106</v>
      </c>
      <c r="L55" s="12">
        <v>0.39228295819935693</v>
      </c>
      <c r="M55" s="12">
        <v>0.717551775403658</v>
      </c>
      <c r="N55" s="48">
        <v>0.23607412472572148</v>
      </c>
      <c r="O55" s="13">
        <v>0.3479006795422026</v>
      </c>
      <c r="P55" s="12">
        <v>0.4193538674909948</v>
      </c>
      <c r="Q55" s="13">
        <v>0.7672545470331974</v>
      </c>
      <c r="R55" s="13">
        <v>0.027070909291637885</v>
      </c>
      <c r="S55" s="13">
        <v>0.022631862337901543</v>
      </c>
      <c r="T55" s="10"/>
      <c r="U55" s="10"/>
      <c r="V55" s="10"/>
      <c r="W55" s="10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23" ht="12.75">
      <c r="A56" s="10" t="s">
        <v>73</v>
      </c>
      <c r="B56" s="10" t="s">
        <v>365</v>
      </c>
      <c r="C56" s="30" t="s">
        <v>508</v>
      </c>
      <c r="D56" s="36">
        <v>3.58382643</v>
      </c>
      <c r="E56" s="43">
        <v>0.269939</v>
      </c>
      <c r="F56" s="41">
        <v>0.31199899502080924</v>
      </c>
      <c r="G56" s="50">
        <v>0.04205999502080926</v>
      </c>
      <c r="H56" s="46">
        <v>120.71167237678381</v>
      </c>
      <c r="I56" s="46">
        <v>13.71167237678381</v>
      </c>
      <c r="J56" s="12">
        <v>0.22431865828092243</v>
      </c>
      <c r="K56" s="12">
        <v>0.25296442687747034</v>
      </c>
      <c r="L56" s="12">
        <v>0.389937106918239</v>
      </c>
      <c r="M56" s="12">
        <v>0.6429015337957094</v>
      </c>
      <c r="N56" s="48">
        <v>0.2530643026766956</v>
      </c>
      <c r="O56" s="13">
        <v>0.2800625936300075</v>
      </c>
      <c r="P56" s="12">
        <v>0.4186827513140122</v>
      </c>
      <c r="Q56" s="13">
        <v>0.6987453449440197</v>
      </c>
      <c r="R56" s="13">
        <v>0.02874564439577318</v>
      </c>
      <c r="S56" s="13">
        <v>0.02709816675253718</v>
      </c>
      <c r="T56" s="10"/>
      <c r="U56" s="10"/>
      <c r="V56" s="10"/>
      <c r="W56" s="10"/>
    </row>
    <row r="57" spans="1:42" ht="12.75">
      <c r="A57" s="10" t="s">
        <v>156</v>
      </c>
      <c r="B57" s="10" t="s">
        <v>157</v>
      </c>
      <c r="C57" s="30" t="s">
        <v>505</v>
      </c>
      <c r="D57" s="36">
        <v>4.055066079</v>
      </c>
      <c r="E57" s="43">
        <v>0.292605</v>
      </c>
      <c r="F57" s="41">
        <v>0.3334180417747891</v>
      </c>
      <c r="G57" s="50">
        <v>0.040813041774789116</v>
      </c>
      <c r="H57" s="46">
        <v>110.69301099195941</v>
      </c>
      <c r="I57" s="46">
        <v>12.693010991959412</v>
      </c>
      <c r="J57" s="12">
        <v>0.24623115577889448</v>
      </c>
      <c r="K57" s="12">
        <v>0.32891832229580575</v>
      </c>
      <c r="L57" s="12">
        <v>0.3442211055276382</v>
      </c>
      <c r="M57" s="12">
        <v>0.6731394278234439</v>
      </c>
      <c r="N57" s="48">
        <v>0.27812314319587794</v>
      </c>
      <c r="O57" s="13">
        <v>0.35693821411028565</v>
      </c>
      <c r="P57" s="12">
        <v>0.37611309294462164</v>
      </c>
      <c r="Q57" s="13">
        <v>0.7330513070549073</v>
      </c>
      <c r="R57" s="13">
        <v>0.03189198741698346</v>
      </c>
      <c r="S57" s="13">
        <v>0.02801989181447989</v>
      </c>
      <c r="T57" s="10"/>
      <c r="U57" s="10"/>
      <c r="V57" s="10"/>
      <c r="W57" s="10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23" ht="12.75">
      <c r="A58" s="10" t="s">
        <v>267</v>
      </c>
      <c r="B58" s="10" t="s">
        <v>456</v>
      </c>
      <c r="C58" s="30" t="s">
        <v>541</v>
      </c>
      <c r="D58" s="36">
        <v>4.227699531</v>
      </c>
      <c r="E58" s="43">
        <v>0.276423</v>
      </c>
      <c r="F58" s="41">
        <v>0.3171576130434783</v>
      </c>
      <c r="G58" s="50">
        <v>0.04073461304347831</v>
      </c>
      <c r="H58" s="46">
        <v>92.02077280869565</v>
      </c>
      <c r="I58" s="46">
        <v>10.020772808695654</v>
      </c>
      <c r="J58" s="12">
        <v>0.23768115942028986</v>
      </c>
      <c r="K58" s="12">
        <v>0.37028301886792453</v>
      </c>
      <c r="L58" s="12">
        <v>0.41739130434782606</v>
      </c>
      <c r="M58" s="12">
        <v>0.7876743232157506</v>
      </c>
      <c r="N58" s="48">
        <v>0.2667268777063642</v>
      </c>
      <c r="O58" s="13">
        <v>0.39391691700164067</v>
      </c>
      <c r="P58" s="12">
        <v>0.4464370226339004</v>
      </c>
      <c r="Q58" s="13">
        <v>0.8403539396355411</v>
      </c>
      <c r="R58" s="13">
        <v>0.029045718286074357</v>
      </c>
      <c r="S58" s="13">
        <v>0.023633898133716136</v>
      </c>
      <c r="T58" s="10"/>
      <c r="U58" s="10"/>
      <c r="V58" s="10"/>
      <c r="W58" s="10"/>
    </row>
    <row r="59" spans="1:23" ht="12.75">
      <c r="A59" s="10" t="s">
        <v>24</v>
      </c>
      <c r="B59" s="10" t="s">
        <v>25</v>
      </c>
      <c r="C59" s="30" t="s">
        <v>564</v>
      </c>
      <c r="D59" s="36">
        <v>4.094637224</v>
      </c>
      <c r="E59" s="43">
        <v>0.282178</v>
      </c>
      <c r="F59" s="41">
        <v>0.3225075831530196</v>
      </c>
      <c r="G59" s="50">
        <v>0.0403295831530196</v>
      </c>
      <c r="H59" s="46">
        <v>72.14653179690995</v>
      </c>
      <c r="I59" s="46">
        <v>8.146531796909954</v>
      </c>
      <c r="J59" s="12">
        <v>0.2229965156794425</v>
      </c>
      <c r="K59" s="12">
        <v>0.28888888888888886</v>
      </c>
      <c r="L59" s="12">
        <v>0.34843205574912894</v>
      </c>
      <c r="M59" s="12">
        <v>0.6373209446380178</v>
      </c>
      <c r="N59" s="48">
        <v>0.25138164389167234</v>
      </c>
      <c r="O59" s="13">
        <v>0.3147508945933649</v>
      </c>
      <c r="P59" s="12">
        <v>0.37681718396135877</v>
      </c>
      <c r="Q59" s="13">
        <v>0.6915680785547237</v>
      </c>
      <c r="R59" s="13">
        <v>0.028385128212229827</v>
      </c>
      <c r="S59" s="13">
        <v>0.025862005704476054</v>
      </c>
      <c r="T59" s="10"/>
      <c r="U59" s="10"/>
      <c r="V59" s="10"/>
      <c r="W59" s="10"/>
    </row>
    <row r="60" spans="1:23" ht="12.75">
      <c r="A60" s="10" t="s">
        <v>12</v>
      </c>
      <c r="B60" s="10" t="s">
        <v>237</v>
      </c>
      <c r="C60" s="30" t="s">
        <v>566</v>
      </c>
      <c r="D60" s="36">
        <v>3.854785479</v>
      </c>
      <c r="E60" s="43">
        <v>0.25641</v>
      </c>
      <c r="F60" s="41">
        <v>0.2966175943252899</v>
      </c>
      <c r="G60" s="50">
        <v>0.040207594325289864</v>
      </c>
      <c r="H60" s="46">
        <v>60.84043089343153</v>
      </c>
      <c r="I60" s="46">
        <v>7.840430893431531</v>
      </c>
      <c r="J60" s="12">
        <v>0.1970260223048327</v>
      </c>
      <c r="K60" s="12">
        <v>0.2651006711409396</v>
      </c>
      <c r="L60" s="12">
        <v>0.2788104089219331</v>
      </c>
      <c r="M60" s="12">
        <v>0.5439110800628727</v>
      </c>
      <c r="N60" s="48">
        <v>0.22617260555179008</v>
      </c>
      <c r="O60" s="13">
        <v>0.29141084192426686</v>
      </c>
      <c r="P60" s="12">
        <v>0.3079569921688905</v>
      </c>
      <c r="Q60" s="13">
        <v>0.5993678340931574</v>
      </c>
      <c r="R60" s="13">
        <v>0.029146583246957375</v>
      </c>
      <c r="S60" s="13">
        <v>0.026310170783327258</v>
      </c>
      <c r="T60" s="10"/>
      <c r="U60" s="10"/>
      <c r="V60" s="10"/>
      <c r="W60" s="10"/>
    </row>
    <row r="61" spans="1:23" ht="12.75">
      <c r="A61" s="10" t="s">
        <v>315</v>
      </c>
      <c r="B61" s="10" t="s">
        <v>316</v>
      </c>
      <c r="C61" s="30" t="s">
        <v>563</v>
      </c>
      <c r="D61" s="36">
        <v>3.950155763</v>
      </c>
      <c r="E61" s="43">
        <v>0.270142</v>
      </c>
      <c r="F61" s="41">
        <v>0.3094599471880292</v>
      </c>
      <c r="G61" s="50">
        <v>0.03931794718802922</v>
      </c>
      <c r="H61" s="46">
        <v>69.29604885667416</v>
      </c>
      <c r="I61" s="46">
        <v>8.296048856674162</v>
      </c>
      <c r="J61" s="12">
        <v>0.22846441947565543</v>
      </c>
      <c r="K61" s="12">
        <v>0.34394904458598724</v>
      </c>
      <c r="L61" s="12">
        <v>0.3295880149812734</v>
      </c>
      <c r="M61" s="12">
        <v>0.6735370595672606</v>
      </c>
      <c r="N61" s="48">
        <v>0.25953576350814295</v>
      </c>
      <c r="O61" s="13">
        <v>0.37036958234609607</v>
      </c>
      <c r="P61" s="12">
        <v>0.3606593590137609</v>
      </c>
      <c r="Q61" s="13">
        <v>0.731028941359857</v>
      </c>
      <c r="R61" s="13">
        <v>0.031071344032487513</v>
      </c>
      <c r="S61" s="13">
        <v>0.02642053776010883</v>
      </c>
      <c r="T61" s="10"/>
      <c r="U61" s="10"/>
      <c r="V61" s="10"/>
      <c r="W61" s="10"/>
    </row>
    <row r="62" spans="1:23" ht="12.75">
      <c r="A62" s="10" t="s">
        <v>148</v>
      </c>
      <c r="B62" s="10" t="s">
        <v>338</v>
      </c>
      <c r="C62" s="30" t="s">
        <v>540</v>
      </c>
      <c r="D62" s="36">
        <v>3.80399274</v>
      </c>
      <c r="E62" s="43">
        <v>0.275949</v>
      </c>
      <c r="F62" s="41">
        <v>0.3146564541525616</v>
      </c>
      <c r="G62" s="50">
        <v>0.038707454152561604</v>
      </c>
      <c r="H62" s="46">
        <v>146.28929939026182</v>
      </c>
      <c r="I62" s="46">
        <v>15.289299390261817</v>
      </c>
      <c r="J62" s="12">
        <v>0.262</v>
      </c>
      <c r="K62" s="12">
        <v>0.32849364791288566</v>
      </c>
      <c r="L62" s="12">
        <v>0.456</v>
      </c>
      <c r="M62" s="12">
        <v>0.7844936479128857</v>
      </c>
      <c r="N62" s="48">
        <v>0.2925785987805236</v>
      </c>
      <c r="O62" s="13">
        <v>0.35624192266835175</v>
      </c>
      <c r="P62" s="12">
        <v>0.4865785987805236</v>
      </c>
      <c r="Q62" s="13">
        <v>0.8428205214488753</v>
      </c>
      <c r="R62" s="13">
        <v>0.030578598780523603</v>
      </c>
      <c r="S62" s="13">
        <v>0.027748274755466096</v>
      </c>
      <c r="T62" s="10"/>
      <c r="U62" s="10"/>
      <c r="V62" s="10"/>
      <c r="W62" s="10"/>
    </row>
    <row r="63" spans="1:23" ht="12.75">
      <c r="A63" s="10" t="s">
        <v>75</v>
      </c>
      <c r="B63" s="10" t="s">
        <v>361</v>
      </c>
      <c r="C63" s="30" t="s">
        <v>508</v>
      </c>
      <c r="D63" s="36">
        <v>3.967280164</v>
      </c>
      <c r="E63" s="43">
        <v>0.273312</v>
      </c>
      <c r="F63" s="41">
        <v>0.3118394247428888</v>
      </c>
      <c r="G63" s="50">
        <v>0.03852742474288878</v>
      </c>
      <c r="H63" s="46">
        <v>111.98206109503842</v>
      </c>
      <c r="I63" s="46">
        <v>11.982061095038418</v>
      </c>
      <c r="J63" s="12">
        <v>0.234192037470726</v>
      </c>
      <c r="K63" s="12">
        <v>0.3231083844580777</v>
      </c>
      <c r="L63" s="12">
        <v>0.4028103044496487</v>
      </c>
      <c r="M63" s="12">
        <v>0.7259186889077265</v>
      </c>
      <c r="N63" s="48">
        <v>0.26225307048018365</v>
      </c>
      <c r="O63" s="13">
        <v>0.3476115768814692</v>
      </c>
      <c r="P63" s="12">
        <v>0.43087133745910633</v>
      </c>
      <c r="Q63" s="13">
        <v>0.7784829143405756</v>
      </c>
      <c r="R63" s="13">
        <v>0.028061033009457642</v>
      </c>
      <c r="S63" s="13">
        <v>0.024503192423391496</v>
      </c>
      <c r="T63" s="10"/>
      <c r="U63" s="10"/>
      <c r="V63" s="10"/>
      <c r="W63" s="10"/>
    </row>
    <row r="64" spans="1:23" ht="12.75">
      <c r="A64" s="10" t="s">
        <v>529</v>
      </c>
      <c r="B64" s="10" t="s">
        <v>380</v>
      </c>
      <c r="C64" s="30" t="s">
        <v>516</v>
      </c>
      <c r="D64" s="36">
        <v>3.7005253940455343</v>
      </c>
      <c r="E64" s="43">
        <v>0.2684563758389262</v>
      </c>
      <c r="F64" s="41">
        <v>0.3068586223283917</v>
      </c>
      <c r="G64" s="50">
        <v>0.0384022464894655</v>
      </c>
      <c r="H64" s="46">
        <v>145.14143585927698</v>
      </c>
      <c r="I64" s="46">
        <v>17.14143585927698</v>
      </c>
      <c r="J64" s="12">
        <v>0.24615384615384617</v>
      </c>
      <c r="K64" s="12">
        <v>0.29876977152899825</v>
      </c>
      <c r="L64" s="12">
        <v>0.35</v>
      </c>
      <c r="M64" s="12">
        <v>0.6487697715289982</v>
      </c>
      <c r="N64" s="48">
        <v>0.279118145883225</v>
      </c>
      <c r="O64" s="13">
        <v>0.32889531785461684</v>
      </c>
      <c r="P64" s="12">
        <v>0.3829642997293788</v>
      </c>
      <c r="Q64" s="13">
        <v>0.7118596175839956</v>
      </c>
      <c r="R64" s="13">
        <v>0.03296429972937881</v>
      </c>
      <c r="S64" s="13">
        <v>0.03012554632561859</v>
      </c>
      <c r="T64" s="10"/>
      <c r="U64" s="10"/>
      <c r="V64" s="10"/>
      <c r="W64" s="10"/>
    </row>
    <row r="65" spans="1:42" ht="12.75">
      <c r="A65" s="10" t="s">
        <v>360</v>
      </c>
      <c r="B65" s="10" t="s">
        <v>203</v>
      </c>
      <c r="C65" s="30" t="s">
        <v>513</v>
      </c>
      <c r="D65" s="36">
        <v>3.8625</v>
      </c>
      <c r="E65" s="43">
        <v>0.298153</v>
      </c>
      <c r="F65" s="41">
        <v>0.3355843194845819</v>
      </c>
      <c r="G65" s="50">
        <v>0.03743131948458189</v>
      </c>
      <c r="H65" s="46">
        <v>150.18645708465652</v>
      </c>
      <c r="I65" s="46">
        <v>14.186457084656524</v>
      </c>
      <c r="J65" s="12">
        <v>0.24285714285714285</v>
      </c>
      <c r="K65" s="12">
        <v>0.33072100313479624</v>
      </c>
      <c r="L65" s="12">
        <v>0.41964285714285715</v>
      </c>
      <c r="M65" s="12">
        <v>0.7503638602776534</v>
      </c>
      <c r="N65" s="48">
        <v>0.26819010193688664</v>
      </c>
      <c r="O65" s="13">
        <v>0.3529568292862955</v>
      </c>
      <c r="P65" s="12">
        <v>0.44497581622260096</v>
      </c>
      <c r="Q65" s="13">
        <v>0.7979326455088964</v>
      </c>
      <c r="R65" s="13">
        <v>0.025332959079743783</v>
      </c>
      <c r="S65" s="13">
        <v>0.02223582615149927</v>
      </c>
      <c r="T65" s="10"/>
      <c r="U65" s="10"/>
      <c r="V65" s="10"/>
      <c r="W65" s="10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23" ht="12.75">
      <c r="A66" s="10" t="s">
        <v>217</v>
      </c>
      <c r="B66" s="10" t="s">
        <v>218</v>
      </c>
      <c r="C66" s="30" t="s">
        <v>509</v>
      </c>
      <c r="D66" s="36">
        <v>3.888682746</v>
      </c>
      <c r="E66" s="43">
        <v>0.298734</v>
      </c>
      <c r="F66" s="41">
        <v>0.33588768745750225</v>
      </c>
      <c r="G66" s="50">
        <v>0.03715368745750225</v>
      </c>
      <c r="H66" s="46">
        <v>143.6756365457134</v>
      </c>
      <c r="I66" s="46">
        <v>14.675636545713388</v>
      </c>
      <c r="J66" s="12">
        <v>0.2549407114624506</v>
      </c>
      <c r="K66" s="12">
        <v>0.2891791044776119</v>
      </c>
      <c r="L66" s="12">
        <v>0.383399209486166</v>
      </c>
      <c r="M66" s="12">
        <v>0.672578313963778</v>
      </c>
      <c r="N66" s="48">
        <v>0.2839439457425166</v>
      </c>
      <c r="O66" s="13">
        <v>0.3165590234061817</v>
      </c>
      <c r="P66" s="12">
        <v>0.412402443766232</v>
      </c>
      <c r="Q66" s="13">
        <v>0.7289614671724136</v>
      </c>
      <c r="R66" s="13">
        <v>0.02900323428006596</v>
      </c>
      <c r="S66" s="13">
        <v>0.02737991892856978</v>
      </c>
      <c r="T66" s="10"/>
      <c r="U66" s="10"/>
      <c r="V66" s="10"/>
      <c r="W66" s="10"/>
    </row>
    <row r="67" spans="1:42" ht="12.75">
      <c r="A67" s="10" t="s">
        <v>14</v>
      </c>
      <c r="B67" s="10" t="s">
        <v>427</v>
      </c>
      <c r="C67" s="30" t="s">
        <v>564</v>
      </c>
      <c r="D67" s="36">
        <v>3.699013158</v>
      </c>
      <c r="E67" s="43">
        <v>0.274945</v>
      </c>
      <c r="F67" s="41">
        <v>0.31209107678879244</v>
      </c>
      <c r="G67" s="50">
        <v>0.03714607678879245</v>
      </c>
      <c r="H67" s="46">
        <v>155.7530756317454</v>
      </c>
      <c r="I67" s="46">
        <v>16.75307563174539</v>
      </c>
      <c r="J67" s="12">
        <v>0.24645390070921985</v>
      </c>
      <c r="K67" s="12">
        <v>0.2944078947368421</v>
      </c>
      <c r="L67" s="12">
        <v>0.38120567375886527</v>
      </c>
      <c r="M67" s="12">
        <v>0.6756135684957074</v>
      </c>
      <c r="N67" s="48">
        <v>0.2761579355172791</v>
      </c>
      <c r="O67" s="13">
        <v>0.32196229544694965</v>
      </c>
      <c r="P67" s="12">
        <v>0.4109097085669245</v>
      </c>
      <c r="Q67" s="13">
        <v>0.7328720040138741</v>
      </c>
      <c r="R67" s="13">
        <v>0.02970403480805922</v>
      </c>
      <c r="S67" s="13">
        <v>0.027554400710107563</v>
      </c>
      <c r="T67" s="10"/>
      <c r="U67" s="10"/>
      <c r="V67" s="10"/>
      <c r="W67" s="10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ht="12.75">
      <c r="A68" s="10" t="s">
        <v>255</v>
      </c>
      <c r="B68" s="10" t="s">
        <v>256</v>
      </c>
      <c r="C68" s="30" t="s">
        <v>544</v>
      </c>
      <c r="D68" s="36">
        <v>3.43801652892562</v>
      </c>
      <c r="E68" s="43">
        <v>0.301455</v>
      </c>
      <c r="F68" s="41">
        <v>0.3382243286953471</v>
      </c>
      <c r="G68" s="50">
        <v>0.0367693286953471</v>
      </c>
      <c r="H68" s="46">
        <v>172.68590210246194</v>
      </c>
      <c r="I68" s="46">
        <v>17.685902102461938</v>
      </c>
      <c r="J68" s="12">
        <v>0.2787769784172662</v>
      </c>
      <c r="K68" s="12">
        <v>0.3221476510067114</v>
      </c>
      <c r="L68" s="12">
        <v>0.39748201438848924</v>
      </c>
      <c r="M68" s="12">
        <v>0.7196296653952006</v>
      </c>
      <c r="N68" s="48">
        <v>0.31058615486054303</v>
      </c>
      <c r="O68" s="13">
        <v>0.3518219833933925</v>
      </c>
      <c r="P68" s="12">
        <v>0.4292911908317661</v>
      </c>
      <c r="Q68" s="13">
        <v>0.7811131742251586</v>
      </c>
      <c r="R68" s="13">
        <v>0.031809176443276854</v>
      </c>
      <c r="S68" s="13">
        <v>0.0296743323866811</v>
      </c>
      <c r="T68" s="10"/>
      <c r="U68" s="10"/>
      <c r="V68" s="10"/>
      <c r="W68" s="10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23" ht="12.75">
      <c r="A69" s="10" t="s">
        <v>28</v>
      </c>
      <c r="B69" s="10" t="s">
        <v>361</v>
      </c>
      <c r="C69" s="30" t="s">
        <v>564</v>
      </c>
      <c r="D69" s="36">
        <v>3.840277778</v>
      </c>
      <c r="E69" s="43">
        <v>0.256881</v>
      </c>
      <c r="F69" s="41">
        <v>0.29348437309710756</v>
      </c>
      <c r="G69" s="50">
        <v>0.03660337309710754</v>
      </c>
      <c r="H69" s="46">
        <v>67.97959333516945</v>
      </c>
      <c r="I69" s="46">
        <v>7.979593335169454</v>
      </c>
      <c r="J69" s="12">
        <v>0.22727272727272727</v>
      </c>
      <c r="K69" s="12">
        <v>0.2847222222222222</v>
      </c>
      <c r="L69" s="12">
        <v>0.3446969696969697</v>
      </c>
      <c r="M69" s="12">
        <v>0.6294191919191919</v>
      </c>
      <c r="N69" s="48">
        <v>0.2574984596029146</v>
      </c>
      <c r="O69" s="13">
        <v>0.3124291435248939</v>
      </c>
      <c r="P69" s="12">
        <v>0.37492270202715705</v>
      </c>
      <c r="Q69" s="13">
        <v>0.687351845552051</v>
      </c>
      <c r="R69" s="13">
        <v>0.030225732330187355</v>
      </c>
      <c r="S69" s="13">
        <v>0.027706921302671716</v>
      </c>
      <c r="T69" s="10"/>
      <c r="U69" s="10"/>
      <c r="V69" s="10"/>
      <c r="W69" s="10"/>
    </row>
    <row r="70" spans="1:23" ht="12.75">
      <c r="A70" s="10" t="s">
        <v>520</v>
      </c>
      <c r="B70" s="10" t="s">
        <v>262</v>
      </c>
      <c r="C70" s="30" t="s">
        <v>516</v>
      </c>
      <c r="D70" s="36">
        <v>3.8458574181117533</v>
      </c>
      <c r="E70" s="43">
        <v>0.28</v>
      </c>
      <c r="F70" s="41">
        <v>0.3165624552073002</v>
      </c>
      <c r="G70" s="50">
        <v>0.03656245520730017</v>
      </c>
      <c r="H70" s="46">
        <v>133.52852521575608</v>
      </c>
      <c r="I70" s="46">
        <v>14.528525215756076</v>
      </c>
      <c r="J70" s="12">
        <v>0.24791666666666667</v>
      </c>
      <c r="K70" s="12">
        <v>0.28823529411764703</v>
      </c>
      <c r="L70" s="12">
        <v>0.34791666666666665</v>
      </c>
      <c r="M70" s="12">
        <v>0.6361519607843137</v>
      </c>
      <c r="N70" s="48">
        <v>0.2781844275328252</v>
      </c>
      <c r="O70" s="13">
        <v>0.3167225984622668</v>
      </c>
      <c r="P70" s="12">
        <v>0.37818442753282516</v>
      </c>
      <c r="Q70" s="13">
        <v>0.694907025995092</v>
      </c>
      <c r="R70" s="13">
        <v>0.03026776086615851</v>
      </c>
      <c r="S70" s="13">
        <v>0.028487304344619768</v>
      </c>
      <c r="T70" s="10"/>
      <c r="U70" s="10"/>
      <c r="V70" s="10"/>
      <c r="W70" s="10"/>
    </row>
    <row r="71" spans="1:23" ht="12.75">
      <c r="A71" s="10" t="s">
        <v>174</v>
      </c>
      <c r="B71" s="10" t="s">
        <v>159</v>
      </c>
      <c r="C71" s="30" t="s">
        <v>510</v>
      </c>
      <c r="D71" s="36">
        <v>3.892070485</v>
      </c>
      <c r="E71" s="43">
        <v>0.269006</v>
      </c>
      <c r="F71" s="41">
        <v>0.3055376255045094</v>
      </c>
      <c r="G71" s="50">
        <v>0.03653162550450939</v>
      </c>
      <c r="H71" s="46">
        <v>115.49386792254222</v>
      </c>
      <c r="I71" s="46">
        <v>12.493867922542222</v>
      </c>
      <c r="J71" s="12">
        <v>0.25879396984924624</v>
      </c>
      <c r="K71" s="12">
        <v>0.3443708609271523</v>
      </c>
      <c r="L71" s="12">
        <v>0.4020100502512563</v>
      </c>
      <c r="M71" s="12">
        <v>0.7463809111784085</v>
      </c>
      <c r="N71" s="48">
        <v>0.2901855977953322</v>
      </c>
      <c r="O71" s="13">
        <v>0.37195114331687024</v>
      </c>
      <c r="P71" s="12">
        <v>0.43340167819734227</v>
      </c>
      <c r="Q71" s="13">
        <v>0.8053528215142125</v>
      </c>
      <c r="R71" s="13">
        <v>0.031391627946085965</v>
      </c>
      <c r="S71" s="13">
        <v>0.027580282389717936</v>
      </c>
      <c r="T71" s="10"/>
      <c r="U71" s="10"/>
      <c r="V71" s="10"/>
      <c r="W71" s="10"/>
    </row>
    <row r="72" spans="1:42" ht="12.75">
      <c r="A72" s="10" t="s">
        <v>368</v>
      </c>
      <c r="B72" s="10" t="s">
        <v>369</v>
      </c>
      <c r="C72" s="30" t="s">
        <v>559</v>
      </c>
      <c r="D72" s="36">
        <v>3.766404199</v>
      </c>
      <c r="E72" s="43">
        <v>0.299663</v>
      </c>
      <c r="F72" s="41">
        <v>0.33591480144378283</v>
      </c>
      <c r="G72" s="50">
        <v>0.036251801443782816</v>
      </c>
      <c r="H72" s="46">
        <v>103.7666960288035</v>
      </c>
      <c r="I72" s="46">
        <v>10.766696028803494</v>
      </c>
      <c r="J72" s="12">
        <v>0.26571428571428574</v>
      </c>
      <c r="K72" s="12">
        <v>0.316622691292876</v>
      </c>
      <c r="L72" s="12">
        <v>0.33714285714285713</v>
      </c>
      <c r="M72" s="12">
        <v>0.6537655484357332</v>
      </c>
      <c r="N72" s="48">
        <v>0.29647627436801</v>
      </c>
      <c r="O72" s="13">
        <v>0.34503086023431</v>
      </c>
      <c r="P72" s="12">
        <v>0.3679048457965814</v>
      </c>
      <c r="Q72" s="13">
        <v>0.7129357060308914</v>
      </c>
      <c r="R72" s="13">
        <v>0.03076198865372426</v>
      </c>
      <c r="S72" s="13">
        <v>0.028408168941433998</v>
      </c>
      <c r="T72" s="10"/>
      <c r="U72" s="10"/>
      <c r="V72" s="10"/>
      <c r="W72" s="10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23" ht="12.75">
      <c r="A73" s="10" t="s">
        <v>179</v>
      </c>
      <c r="B73" s="10" t="s">
        <v>180</v>
      </c>
      <c r="C73" s="30" t="s">
        <v>549</v>
      </c>
      <c r="D73" s="36">
        <v>4.17699115</v>
      </c>
      <c r="E73" s="43">
        <v>0.291375</v>
      </c>
      <c r="F73" s="41">
        <v>0.32759430328279604</v>
      </c>
      <c r="G73" s="50">
        <v>0.036219303282796045</v>
      </c>
      <c r="H73" s="46">
        <v>163.5379561083195</v>
      </c>
      <c r="I73" s="46">
        <v>15.537956108319491</v>
      </c>
      <c r="J73" s="12">
        <v>0.25874125874125875</v>
      </c>
      <c r="K73" s="12">
        <v>0.363905325443787</v>
      </c>
      <c r="L73" s="12">
        <v>0.44405594405594406</v>
      </c>
      <c r="M73" s="12">
        <v>0.8079612694997311</v>
      </c>
      <c r="N73" s="48">
        <v>0.2859055176718872</v>
      </c>
      <c r="O73" s="13">
        <v>0.3868904676158572</v>
      </c>
      <c r="P73" s="12">
        <v>0.4712202029865725</v>
      </c>
      <c r="Q73" s="13">
        <v>0.8581106706024297</v>
      </c>
      <c r="R73" s="13">
        <v>0.02716425893062846</v>
      </c>
      <c r="S73" s="13">
        <v>0.022985142172070205</v>
      </c>
      <c r="T73" s="10"/>
      <c r="U73" s="10"/>
      <c r="V73" s="10"/>
      <c r="W73" s="10"/>
    </row>
    <row r="74" spans="1:42" ht="12.75">
      <c r="A74" s="10" t="s">
        <v>208</v>
      </c>
      <c r="B74" s="10" t="s">
        <v>209</v>
      </c>
      <c r="C74" s="30" t="s">
        <v>513</v>
      </c>
      <c r="D74" s="36">
        <v>3.963302752</v>
      </c>
      <c r="E74" s="43">
        <v>0.267857</v>
      </c>
      <c r="F74" s="41">
        <v>0.30382043500927103</v>
      </c>
      <c r="G74" s="50">
        <v>0.035963435009271016</v>
      </c>
      <c r="H74" s="46">
        <v>93.0697218025959</v>
      </c>
      <c r="I74" s="46">
        <v>10.069721802595893</v>
      </c>
      <c r="J74" s="12">
        <v>0.2225201072386059</v>
      </c>
      <c r="K74" s="12">
        <v>0.3225058004640371</v>
      </c>
      <c r="L74" s="12">
        <v>0.3485254691689008</v>
      </c>
      <c r="M74" s="12">
        <v>0.6710312696329379</v>
      </c>
      <c r="N74" s="48">
        <v>0.24951668043591393</v>
      </c>
      <c r="O74" s="13">
        <v>0.34586942413595334</v>
      </c>
      <c r="P74" s="12">
        <v>0.37552204236620884</v>
      </c>
      <c r="Q74" s="13">
        <v>0.7213914665021621</v>
      </c>
      <c r="R74" s="13">
        <v>0.026996573197308027</v>
      </c>
      <c r="S74" s="13">
        <v>0.023363623671916245</v>
      </c>
      <c r="T74" s="10"/>
      <c r="U74" s="10"/>
      <c r="V74" s="10"/>
      <c r="W74" s="10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23" ht="12.75">
      <c r="A75" s="10" t="s">
        <v>331</v>
      </c>
      <c r="B75" s="10" t="s">
        <v>332</v>
      </c>
      <c r="C75" s="30" t="s">
        <v>511</v>
      </c>
      <c r="D75" s="36">
        <v>3.652841782</v>
      </c>
      <c r="E75" s="43">
        <v>0.276986</v>
      </c>
      <c r="F75" s="41">
        <v>0.3124713083320021</v>
      </c>
      <c r="G75" s="50">
        <v>0.035485308332002086</v>
      </c>
      <c r="H75" s="46">
        <v>190.42341239101302</v>
      </c>
      <c r="I75" s="46">
        <v>17.423412391013017</v>
      </c>
      <c r="J75" s="12">
        <v>0.2987910189982729</v>
      </c>
      <c r="K75" s="12">
        <v>0.3655913978494624</v>
      </c>
      <c r="L75" s="12">
        <v>0.5457685664939551</v>
      </c>
      <c r="M75" s="12">
        <v>0.9113599643434175</v>
      </c>
      <c r="N75" s="48">
        <v>0.3288832683782608</v>
      </c>
      <c r="O75" s="13">
        <v>0.3923554721828157</v>
      </c>
      <c r="P75" s="12">
        <v>0.5758608158739431</v>
      </c>
      <c r="Q75" s="13">
        <v>0.9682162880567589</v>
      </c>
      <c r="R75" s="13">
        <v>0.030092249379987945</v>
      </c>
      <c r="S75" s="13">
        <v>0.026764074333353316</v>
      </c>
      <c r="T75" s="10"/>
      <c r="U75" s="10"/>
      <c r="V75" s="10"/>
      <c r="W75" s="10"/>
    </row>
    <row r="76" spans="1:42" ht="12.75">
      <c r="A76" s="10" t="s">
        <v>387</v>
      </c>
      <c r="B76" s="10" t="s">
        <v>388</v>
      </c>
      <c r="C76" s="30" t="s">
        <v>514</v>
      </c>
      <c r="D76" s="36">
        <v>3.803108808</v>
      </c>
      <c r="E76" s="43">
        <v>0.271028</v>
      </c>
      <c r="F76" s="41">
        <v>0.306465554247742</v>
      </c>
      <c r="G76" s="50">
        <v>0.03543755424774203</v>
      </c>
      <c r="H76" s="46">
        <v>143.1672572180336</v>
      </c>
      <c r="I76" s="46">
        <v>15.167257218033598</v>
      </c>
      <c r="J76" s="12">
        <v>0.2456813819577735</v>
      </c>
      <c r="K76" s="12">
        <v>0.30569948186528495</v>
      </c>
      <c r="L76" s="12">
        <v>0.3723608445297505</v>
      </c>
      <c r="M76" s="12">
        <v>0.6780603263950354</v>
      </c>
      <c r="N76" s="48">
        <v>0.27479320003461344</v>
      </c>
      <c r="O76" s="13">
        <v>0.3318950901865865</v>
      </c>
      <c r="P76" s="12">
        <v>0.4014726626065904</v>
      </c>
      <c r="Q76" s="13">
        <v>0.733367752793177</v>
      </c>
      <c r="R76" s="13">
        <v>0.029111818076839935</v>
      </c>
      <c r="S76" s="13">
        <v>0.026195608321301578</v>
      </c>
      <c r="T76" s="10"/>
      <c r="U76" s="10"/>
      <c r="V76" s="10"/>
      <c r="W76" s="10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26" s="29" customFormat="1" ht="12.75">
      <c r="A77" s="29" t="s">
        <v>257</v>
      </c>
      <c r="B77" s="29" t="s">
        <v>258</v>
      </c>
      <c r="C77" s="25" t="s">
        <v>544</v>
      </c>
      <c r="D77" s="35">
        <v>4.355555555555555</v>
      </c>
      <c r="E77" s="40">
        <v>0.309896</v>
      </c>
      <c r="F77" s="41">
        <v>0.3452883759354617</v>
      </c>
      <c r="G77" s="49">
        <v>0.035392375935461684</v>
      </c>
      <c r="H77" s="45">
        <v>140.5907363592173</v>
      </c>
      <c r="I77" s="45">
        <v>13.590736359217289</v>
      </c>
      <c r="J77" s="28">
        <v>0.25298804780876494</v>
      </c>
      <c r="K77" s="28">
        <v>0.3527397260273973</v>
      </c>
      <c r="L77" s="28">
        <v>0.3665338645418327</v>
      </c>
      <c r="M77" s="28">
        <v>0.71927359056923</v>
      </c>
      <c r="N77" s="47">
        <v>0.28006122780720577</v>
      </c>
      <c r="O77" s="26">
        <v>0.37601153486167344</v>
      </c>
      <c r="P77" s="28">
        <v>0.3936070445402735</v>
      </c>
      <c r="Q77" s="26">
        <v>0.769618579401947</v>
      </c>
      <c r="R77" s="26">
        <v>0.027073179998440833</v>
      </c>
      <c r="S77" s="26">
        <v>0.023271808834276153</v>
      </c>
      <c r="T77" s="10"/>
      <c r="U77" s="25"/>
      <c r="V77" s="25"/>
      <c r="W77" s="25"/>
      <c r="X77" s="25"/>
      <c r="Y77" s="25"/>
      <c r="Z77" s="25"/>
    </row>
    <row r="78" spans="1:42" ht="12.75">
      <c r="A78" s="10" t="s">
        <v>177</v>
      </c>
      <c r="B78" s="10" t="s">
        <v>178</v>
      </c>
      <c r="C78" s="30" t="s">
        <v>510</v>
      </c>
      <c r="D78" s="36">
        <v>3.849829352</v>
      </c>
      <c r="E78" s="43">
        <v>0.268293</v>
      </c>
      <c r="F78" s="41">
        <v>0.30366958827450985</v>
      </c>
      <c r="G78" s="50">
        <v>0.035376588274509846</v>
      </c>
      <c r="H78" s="46">
        <v>68.25226559627453</v>
      </c>
      <c r="I78" s="46">
        <v>7.252265596274526</v>
      </c>
      <c r="J78" s="12">
        <v>0.244</v>
      </c>
      <c r="K78" s="12">
        <v>0.3402061855670103</v>
      </c>
      <c r="L78" s="12">
        <v>0.368</v>
      </c>
      <c r="M78" s="12">
        <v>0.7082061855670103</v>
      </c>
      <c r="N78" s="48">
        <v>0.2730090623850981</v>
      </c>
      <c r="O78" s="13">
        <v>0.3651280604682973</v>
      </c>
      <c r="P78" s="12">
        <v>0.3970090623850981</v>
      </c>
      <c r="Q78" s="13">
        <v>0.7621371228533954</v>
      </c>
      <c r="R78" s="13">
        <v>0.029009062385098094</v>
      </c>
      <c r="S78" s="13">
        <v>0.024921874901287</v>
      </c>
      <c r="T78" s="10"/>
      <c r="U78" s="10"/>
      <c r="V78" s="10"/>
      <c r="W78" s="10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26" s="29" customFormat="1" ht="12.75">
      <c r="A79" s="29" t="s">
        <v>471</v>
      </c>
      <c r="B79" s="29" t="s">
        <v>472</v>
      </c>
      <c r="C79" s="25" t="s">
        <v>539</v>
      </c>
      <c r="D79" s="35">
        <v>3.964426877470356</v>
      </c>
      <c r="E79" s="40">
        <v>0.274286</v>
      </c>
      <c r="F79" s="41">
        <v>0.3093878167370538</v>
      </c>
      <c r="G79" s="49">
        <v>0.035101816737053815</v>
      </c>
      <c r="H79" s="45">
        <v>118.28573585796883</v>
      </c>
      <c r="I79" s="45">
        <v>12.285735857968831</v>
      </c>
      <c r="J79" s="28">
        <v>0.2398190045248869</v>
      </c>
      <c r="K79" s="28">
        <v>0.32270916334661354</v>
      </c>
      <c r="L79" s="28">
        <v>0.3597285067873303</v>
      </c>
      <c r="M79" s="28">
        <v>0.6824376701339439</v>
      </c>
      <c r="N79" s="47">
        <v>0.2676147870089793</v>
      </c>
      <c r="O79" s="26">
        <v>0.34718274075292593</v>
      </c>
      <c r="P79" s="28">
        <v>0.3875242892714227</v>
      </c>
      <c r="Q79" s="26">
        <v>0.7347070300243486</v>
      </c>
      <c r="R79" s="26">
        <v>0.027795782484092396</v>
      </c>
      <c r="S79" s="26">
        <v>0.024473577406312397</v>
      </c>
      <c r="T79" s="10"/>
      <c r="U79" s="25"/>
      <c r="V79" s="25"/>
      <c r="W79" s="25"/>
      <c r="X79" s="25"/>
      <c r="Y79" s="25"/>
      <c r="Z79" s="25"/>
    </row>
    <row r="80" spans="1:23" ht="12.75">
      <c r="A80" s="10" t="s">
        <v>532</v>
      </c>
      <c r="B80" s="10" t="s">
        <v>274</v>
      </c>
      <c r="C80" s="30" t="s">
        <v>516</v>
      </c>
      <c r="D80" s="36">
        <v>3.4175</v>
      </c>
      <c r="E80" s="43">
        <v>0.2804532577903683</v>
      </c>
      <c r="F80" s="41">
        <v>0.31555303100946974</v>
      </c>
      <c r="G80" s="50">
        <v>0.03509977321910146</v>
      </c>
      <c r="H80" s="46">
        <v>117.35413257224334</v>
      </c>
      <c r="I80" s="46">
        <v>12.354132572243344</v>
      </c>
      <c r="J80" s="12">
        <v>0.2770448548812665</v>
      </c>
      <c r="K80" s="12">
        <v>0.29974811083123426</v>
      </c>
      <c r="L80" s="12">
        <v>0.38522427440633245</v>
      </c>
      <c r="M80" s="12">
        <v>0.6849723852375666</v>
      </c>
      <c r="N80" s="48">
        <v>0.3096415107447054</v>
      </c>
      <c r="O80" s="13">
        <v>0.3308668326756759</v>
      </c>
      <c r="P80" s="12">
        <v>0.41782093026977135</v>
      </c>
      <c r="Q80" s="13">
        <v>0.7486877629454473</v>
      </c>
      <c r="R80" s="13">
        <v>0.032596655863438906</v>
      </c>
      <c r="S80" s="13">
        <v>0.031118721844441644</v>
      </c>
      <c r="T80" s="10"/>
      <c r="U80" s="10"/>
      <c r="V80" s="10"/>
      <c r="W80" s="10"/>
    </row>
    <row r="81" spans="1:23" ht="12.75">
      <c r="A81" s="10" t="s">
        <v>48</v>
      </c>
      <c r="B81" s="10" t="s">
        <v>458</v>
      </c>
      <c r="C81" s="30" t="s">
        <v>560</v>
      </c>
      <c r="D81" s="36">
        <v>4.193877551</v>
      </c>
      <c r="E81" s="43">
        <v>0.303398</v>
      </c>
      <c r="F81" s="41">
        <v>0.33787355419787485</v>
      </c>
      <c r="G81" s="50">
        <v>0.03447555419787485</v>
      </c>
      <c r="H81" s="46">
        <v>146.20390432952445</v>
      </c>
      <c r="I81" s="46">
        <v>14.203904329524448</v>
      </c>
      <c r="J81" s="12">
        <v>0.25882352941176473</v>
      </c>
      <c r="K81" s="12">
        <v>0.3448275862068966</v>
      </c>
      <c r="L81" s="12">
        <v>0.3431372549019608</v>
      </c>
      <c r="M81" s="12">
        <v>0.6879648411088574</v>
      </c>
      <c r="N81" s="48">
        <v>0.2866743222147538</v>
      </c>
      <c r="O81" s="13">
        <v>0.36931707643021455</v>
      </c>
      <c r="P81" s="12">
        <v>0.37098804770494986</v>
      </c>
      <c r="Q81" s="13">
        <v>0.7403051241351644</v>
      </c>
      <c r="R81" s="13">
        <v>0.027850792802989077</v>
      </c>
      <c r="S81" s="13">
        <v>0.024489490223317978</v>
      </c>
      <c r="T81" s="10"/>
      <c r="U81" s="10"/>
      <c r="V81" s="10"/>
      <c r="W81" s="10"/>
    </row>
    <row r="82" spans="1:26" s="29" customFormat="1" ht="12.75">
      <c r="A82" s="29" t="s">
        <v>0</v>
      </c>
      <c r="B82" s="29" t="s">
        <v>530</v>
      </c>
      <c r="C82" s="25" t="s">
        <v>516</v>
      </c>
      <c r="D82" s="35">
        <v>3.712820512820513</v>
      </c>
      <c r="E82" s="40">
        <v>0.2727272727272727</v>
      </c>
      <c r="F82" s="41">
        <v>0.306255522981378</v>
      </c>
      <c r="G82" s="49">
        <v>0.033528250254105274</v>
      </c>
      <c r="H82" s="45">
        <v>95.95960615578613</v>
      </c>
      <c r="I82" s="45">
        <v>9.959606155786133</v>
      </c>
      <c r="J82" s="28">
        <v>0.24431818181818182</v>
      </c>
      <c r="K82" s="28">
        <v>0.31025641025641026</v>
      </c>
      <c r="L82" s="28">
        <v>0.34375</v>
      </c>
      <c r="M82" s="28">
        <v>0.6540064102564103</v>
      </c>
      <c r="N82" s="47">
        <v>0.2726125174880288</v>
      </c>
      <c r="O82" s="26">
        <v>0.33579386193791316</v>
      </c>
      <c r="P82" s="28">
        <v>0.37204433566984696</v>
      </c>
      <c r="Q82" s="26">
        <v>0.7078381976077601</v>
      </c>
      <c r="R82" s="26">
        <v>0.02829433566984696</v>
      </c>
      <c r="S82" s="26">
        <v>0.0255374516815029</v>
      </c>
      <c r="T82" s="10"/>
      <c r="U82" s="25"/>
      <c r="V82" s="25"/>
      <c r="W82" s="25"/>
      <c r="X82" s="25"/>
      <c r="Y82" s="25"/>
      <c r="Z82" s="25"/>
    </row>
    <row r="83" spans="1:23" ht="12.75">
      <c r="A83" s="10" t="s">
        <v>322</v>
      </c>
      <c r="B83" s="10" t="s">
        <v>323</v>
      </c>
      <c r="C83" s="30" t="s">
        <v>282</v>
      </c>
      <c r="D83" s="36">
        <v>3.160958904</v>
      </c>
      <c r="E83" s="43">
        <v>0.259184</v>
      </c>
      <c r="F83" s="41">
        <v>0.29245361689982663</v>
      </c>
      <c r="G83" s="50">
        <v>0.033269616899826604</v>
      </c>
      <c r="H83" s="46">
        <v>156.30227228091505</v>
      </c>
      <c r="I83" s="46">
        <v>16.302272280915048</v>
      </c>
      <c r="J83" s="12">
        <v>0.2517985611510791</v>
      </c>
      <c r="K83" s="12">
        <v>0.2705479452054795</v>
      </c>
      <c r="L83" s="12">
        <v>0.37589928057553956</v>
      </c>
      <c r="M83" s="12">
        <v>0.646447225781019</v>
      </c>
      <c r="N83" s="48">
        <v>0.2811191947498472</v>
      </c>
      <c r="O83" s="13">
        <v>0.29846279500156686</v>
      </c>
      <c r="P83" s="12">
        <v>0.40521991417430764</v>
      </c>
      <c r="Q83" s="13">
        <v>0.7036827091758745</v>
      </c>
      <c r="R83" s="13">
        <v>0.029320633598768076</v>
      </c>
      <c r="S83" s="13">
        <v>0.027914849796087382</v>
      </c>
      <c r="T83" s="10"/>
      <c r="U83" s="10"/>
      <c r="V83" s="10"/>
      <c r="W83" s="10"/>
    </row>
    <row r="84" spans="1:23" ht="12.75">
      <c r="A84" s="10" t="s">
        <v>358</v>
      </c>
      <c r="B84" s="10" t="s">
        <v>359</v>
      </c>
      <c r="C84" s="30" t="s">
        <v>506</v>
      </c>
      <c r="D84" s="36">
        <v>3.955696203</v>
      </c>
      <c r="E84" s="43">
        <v>0.280142</v>
      </c>
      <c r="F84" s="41">
        <v>0.3133888293066166</v>
      </c>
      <c r="G84" s="50">
        <v>0.0332468293066166</v>
      </c>
      <c r="H84" s="46">
        <v>105.37564986446588</v>
      </c>
      <c r="I84" s="46">
        <v>9.375649864465885</v>
      </c>
      <c r="J84" s="12">
        <v>0.22802850356294538</v>
      </c>
      <c r="K84" s="12">
        <v>0.310126582278481</v>
      </c>
      <c r="L84" s="12">
        <v>0.4180522565320665</v>
      </c>
      <c r="M84" s="12">
        <v>0.7281788388105475</v>
      </c>
      <c r="N84" s="48">
        <v>0.25029845573507337</v>
      </c>
      <c r="O84" s="13">
        <v>0.32990643431321914</v>
      </c>
      <c r="P84" s="12">
        <v>0.4403222087041945</v>
      </c>
      <c r="Q84" s="13">
        <v>0.7702286430174137</v>
      </c>
      <c r="R84" s="13">
        <v>0.022269952172127988</v>
      </c>
      <c r="S84" s="13">
        <v>0.019779852034738143</v>
      </c>
      <c r="T84" s="10"/>
      <c r="U84" s="10"/>
      <c r="V84" s="10"/>
      <c r="W84" s="10"/>
    </row>
    <row r="85" spans="1:26" s="29" customFormat="1" ht="12.75">
      <c r="A85" s="29" t="s">
        <v>311</v>
      </c>
      <c r="B85" s="29" t="s">
        <v>312</v>
      </c>
      <c r="C85" s="25" t="s">
        <v>563</v>
      </c>
      <c r="D85" s="35">
        <v>3.59765625</v>
      </c>
      <c r="E85" s="40">
        <v>0.294766</v>
      </c>
      <c r="F85" s="41">
        <v>0.32757322623887386</v>
      </c>
      <c r="G85" s="49">
        <v>0.03280722623887389</v>
      </c>
      <c r="H85" s="45">
        <v>136.9090811247112</v>
      </c>
      <c r="I85" s="45">
        <v>11.909081124711207</v>
      </c>
      <c r="J85" s="28">
        <v>0.27472527472527475</v>
      </c>
      <c r="K85" s="28">
        <v>0.34375</v>
      </c>
      <c r="L85" s="28">
        <v>0.4725274725274725</v>
      </c>
      <c r="M85" s="28">
        <v>0.8162774725274725</v>
      </c>
      <c r="N85" s="47">
        <v>0.3008990793949697</v>
      </c>
      <c r="O85" s="26">
        <v>0.3670099240717016</v>
      </c>
      <c r="P85" s="28">
        <v>0.49870127719716745</v>
      </c>
      <c r="Q85" s="26">
        <v>0.865711201268869</v>
      </c>
      <c r="R85" s="26">
        <v>0.026173804669694933</v>
      </c>
      <c r="S85" s="26">
        <v>0.023259924071701576</v>
      </c>
      <c r="T85" s="10"/>
      <c r="U85" s="25"/>
      <c r="V85" s="25"/>
      <c r="W85" s="25"/>
      <c r="X85" s="25"/>
      <c r="Y85" s="25"/>
      <c r="Z85" s="25"/>
    </row>
    <row r="86" spans="1:42" ht="12.75">
      <c r="A86" s="10" t="s">
        <v>186</v>
      </c>
      <c r="B86" s="10" t="s">
        <v>478</v>
      </c>
      <c r="C86" s="30" t="s">
        <v>549</v>
      </c>
      <c r="D86" s="36">
        <v>3.903141361</v>
      </c>
      <c r="E86" s="43">
        <v>0.3125</v>
      </c>
      <c r="F86" s="41">
        <v>0.34455622104790423</v>
      </c>
      <c r="G86" s="50">
        <v>0.03205622104790423</v>
      </c>
      <c r="H86" s="46">
        <v>97.71929212502995</v>
      </c>
      <c r="I86" s="46">
        <v>8.719292125029952</v>
      </c>
      <c r="J86" s="12">
        <v>0.26646706586826346</v>
      </c>
      <c r="K86" s="12">
        <v>0.34908136482939633</v>
      </c>
      <c r="L86" s="12">
        <v>0.3652694610778443</v>
      </c>
      <c r="M86" s="12">
        <v>0.7143508259072406</v>
      </c>
      <c r="N86" s="48">
        <v>0.29257273091326336</v>
      </c>
      <c r="O86" s="13">
        <v>0.3719666459974539</v>
      </c>
      <c r="P86" s="12">
        <v>0.3913751261228442</v>
      </c>
      <c r="Q86" s="13">
        <v>0.7633417721202981</v>
      </c>
      <c r="R86" s="13">
        <v>0.026105665044999893</v>
      </c>
      <c r="S86" s="13">
        <v>0.022885281168057547</v>
      </c>
      <c r="T86" s="10"/>
      <c r="U86" s="10"/>
      <c r="V86" s="10"/>
      <c r="W86" s="10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</row>
    <row r="87" spans="1:23" ht="12.75">
      <c r="A87" s="10" t="s">
        <v>219</v>
      </c>
      <c r="B87" s="10" t="s">
        <v>220</v>
      </c>
      <c r="C87" s="30" t="s">
        <v>509</v>
      </c>
      <c r="D87" s="36">
        <v>4.179883946</v>
      </c>
      <c r="E87" s="43">
        <v>0.295597</v>
      </c>
      <c r="F87" s="41">
        <v>0.3272840892489953</v>
      </c>
      <c r="G87" s="50">
        <v>0.031687089248995326</v>
      </c>
      <c r="H87" s="46">
        <v>121.07634038118051</v>
      </c>
      <c r="I87" s="46">
        <v>10.076340381180515</v>
      </c>
      <c r="J87" s="12">
        <v>0.25754060324825984</v>
      </c>
      <c r="K87" s="12">
        <v>0.3733075435203095</v>
      </c>
      <c r="L87" s="12">
        <v>0.45707656612529</v>
      </c>
      <c r="M87" s="12">
        <v>0.8303841096455995</v>
      </c>
      <c r="N87" s="48">
        <v>0.28091958325099886</v>
      </c>
      <c r="O87" s="13">
        <v>0.39279756359996226</v>
      </c>
      <c r="P87" s="12">
        <v>0.48045554612802904</v>
      </c>
      <c r="Q87" s="13">
        <v>0.8732531097279913</v>
      </c>
      <c r="R87" s="13">
        <v>0.023378980002739025</v>
      </c>
      <c r="S87" s="13">
        <v>0.01949002007965278</v>
      </c>
      <c r="T87" s="10"/>
      <c r="U87" s="10"/>
      <c r="V87" s="10"/>
      <c r="W87" s="10"/>
    </row>
    <row r="88" spans="1:23" ht="12.75">
      <c r="A88" s="10" t="s">
        <v>426</v>
      </c>
      <c r="B88" s="10" t="s">
        <v>427</v>
      </c>
      <c r="C88" s="30" t="s">
        <v>561</v>
      </c>
      <c r="D88" s="36">
        <v>3.841945289</v>
      </c>
      <c r="E88" s="43">
        <v>0.292308</v>
      </c>
      <c r="F88" s="41">
        <v>0.3236602189546075</v>
      </c>
      <c r="G88" s="50">
        <v>0.03135221895460749</v>
      </c>
      <c r="H88" s="46">
        <v>147.22748539229693</v>
      </c>
      <c r="I88" s="46">
        <v>12.227485392296927</v>
      </c>
      <c r="J88" s="12">
        <v>0.2356020942408377</v>
      </c>
      <c r="K88" s="12">
        <v>0.3231240428790199</v>
      </c>
      <c r="L88" s="12">
        <v>0.4013961605584642</v>
      </c>
      <c r="M88" s="12">
        <v>0.7245202034374841</v>
      </c>
      <c r="N88" s="48">
        <v>0.2569415102832407</v>
      </c>
      <c r="O88" s="13">
        <v>0.341849135363395</v>
      </c>
      <c r="P88" s="12">
        <v>0.42273557660086725</v>
      </c>
      <c r="Q88" s="13">
        <v>0.7645847119642623</v>
      </c>
      <c r="R88" s="13">
        <v>0.021339416042402998</v>
      </c>
      <c r="S88" s="13">
        <v>0.018725092484375094</v>
      </c>
      <c r="T88" s="10"/>
      <c r="U88" s="10"/>
      <c r="V88" s="10"/>
      <c r="W88" s="10"/>
    </row>
    <row r="89" spans="1:42" ht="12.75">
      <c r="A89" s="10" t="s">
        <v>29</v>
      </c>
      <c r="B89" s="10" t="s">
        <v>386</v>
      </c>
      <c r="C89" s="30" t="s">
        <v>507</v>
      </c>
      <c r="D89" s="36">
        <v>3.448663854</v>
      </c>
      <c r="E89" s="43">
        <v>0.293823</v>
      </c>
      <c r="F89" s="41">
        <v>0.3245735136260494</v>
      </c>
      <c r="G89" s="50">
        <v>0.030750513626049414</v>
      </c>
      <c r="H89" s="46">
        <v>196.4195346620036</v>
      </c>
      <c r="I89" s="46">
        <v>18.4195346620036</v>
      </c>
      <c r="J89" s="12">
        <v>0.27856025039123633</v>
      </c>
      <c r="K89" s="12">
        <v>0.32947976878612717</v>
      </c>
      <c r="L89" s="12">
        <v>0.3192488262910798</v>
      </c>
      <c r="M89" s="12">
        <v>0.648728595077207</v>
      </c>
      <c r="N89" s="48">
        <v>0.30738581324257214</v>
      </c>
      <c r="O89" s="13">
        <v>0.3560975934422017</v>
      </c>
      <c r="P89" s="12">
        <v>0.3480743891424156</v>
      </c>
      <c r="Q89" s="13">
        <v>0.7041719825846173</v>
      </c>
      <c r="R89" s="13">
        <v>0.028825562851335806</v>
      </c>
      <c r="S89" s="13">
        <v>0.02661782465607454</v>
      </c>
      <c r="T89" s="10"/>
      <c r="U89" s="10"/>
      <c r="V89" s="10"/>
      <c r="W89" s="10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23" ht="12.75">
      <c r="A90" s="10" t="s">
        <v>160</v>
      </c>
      <c r="B90" s="10" t="s">
        <v>161</v>
      </c>
      <c r="C90" s="30" t="s">
        <v>505</v>
      </c>
      <c r="D90" s="36">
        <v>3.829683698</v>
      </c>
      <c r="E90" s="43">
        <v>0.300366</v>
      </c>
      <c r="F90" s="41">
        <v>0.33081865506207186</v>
      </c>
      <c r="G90" s="50">
        <v>0.030452655062071843</v>
      </c>
      <c r="H90" s="46">
        <v>99.31349283194562</v>
      </c>
      <c r="I90" s="46">
        <v>8.313492831945624</v>
      </c>
      <c r="J90" s="12">
        <v>0.24594594594594596</v>
      </c>
      <c r="K90" s="12">
        <v>0.3097560975609756</v>
      </c>
      <c r="L90" s="12">
        <v>0.36486486486486486</v>
      </c>
      <c r="M90" s="12">
        <v>0.6746209624258405</v>
      </c>
      <c r="N90" s="48">
        <v>0.26841484549174494</v>
      </c>
      <c r="O90" s="13">
        <v>0.3300329093462088</v>
      </c>
      <c r="P90" s="12">
        <v>0.3873337644106638</v>
      </c>
      <c r="Q90" s="13">
        <v>0.7173666737568727</v>
      </c>
      <c r="R90" s="13">
        <v>0.022468899545798976</v>
      </c>
      <c r="S90" s="13">
        <v>0.020276811785233217</v>
      </c>
      <c r="T90" s="10"/>
      <c r="U90" s="10"/>
      <c r="V90" s="10"/>
      <c r="W90" s="10"/>
    </row>
    <row r="91" spans="1:23" ht="12.75">
      <c r="A91" s="10" t="s">
        <v>417</v>
      </c>
      <c r="B91" s="10" t="s">
        <v>460</v>
      </c>
      <c r="C91" s="30" t="s">
        <v>279</v>
      </c>
      <c r="D91" s="36">
        <v>3.640977444</v>
      </c>
      <c r="E91" s="43">
        <v>0.285024</v>
      </c>
      <c r="F91" s="41">
        <v>0.3150713223875733</v>
      </c>
      <c r="G91" s="50">
        <v>0.030047322387573294</v>
      </c>
      <c r="H91" s="46">
        <v>137.43952746845534</v>
      </c>
      <c r="I91" s="46">
        <v>12.439527468455339</v>
      </c>
      <c r="J91" s="12">
        <v>0.2615062761506276</v>
      </c>
      <c r="K91" s="12">
        <v>0.32196969696969696</v>
      </c>
      <c r="L91" s="12">
        <v>0.3619246861924686</v>
      </c>
      <c r="M91" s="12">
        <v>0.6838943831621656</v>
      </c>
      <c r="N91" s="48">
        <v>0.2875303921934212</v>
      </c>
      <c r="O91" s="13">
        <v>0.34552940808419574</v>
      </c>
      <c r="P91" s="12">
        <v>0.3879488022352622</v>
      </c>
      <c r="Q91" s="13">
        <v>0.7334782103194579</v>
      </c>
      <c r="R91" s="13">
        <v>0.026024116042793588</v>
      </c>
      <c r="S91" s="13">
        <v>0.023559711114498783</v>
      </c>
      <c r="T91" s="10"/>
      <c r="U91" s="10"/>
      <c r="V91" s="10"/>
      <c r="W91" s="10"/>
    </row>
    <row r="92" spans="1:42" ht="12.75">
      <c r="A92" s="10" t="s">
        <v>253</v>
      </c>
      <c r="B92" s="10" t="s">
        <v>254</v>
      </c>
      <c r="C92" s="30" t="s">
        <v>544</v>
      </c>
      <c r="D92" s="36">
        <v>3.8952234206471497</v>
      </c>
      <c r="E92" s="43">
        <v>0.296552</v>
      </c>
      <c r="F92" s="41">
        <v>0.326547561441382</v>
      </c>
      <c r="G92" s="50">
        <v>0.02999556144138199</v>
      </c>
      <c r="H92" s="46">
        <v>165.04818922700116</v>
      </c>
      <c r="I92" s="46">
        <v>13.04818922700116</v>
      </c>
      <c r="J92" s="12">
        <v>0.2620689655172414</v>
      </c>
      <c r="K92" s="12">
        <v>0.3359013867488444</v>
      </c>
      <c r="L92" s="12">
        <v>0.42758620689655175</v>
      </c>
      <c r="M92" s="12">
        <v>0.7634875936453962</v>
      </c>
      <c r="N92" s="48">
        <v>0.2845658434948296</v>
      </c>
      <c r="O92" s="13">
        <v>0.3560064548952252</v>
      </c>
      <c r="P92" s="12">
        <v>0.45008308487413995</v>
      </c>
      <c r="Q92" s="13">
        <v>0.8060895397693651</v>
      </c>
      <c r="R92" s="13">
        <v>0.022496877977588203</v>
      </c>
      <c r="S92" s="13">
        <v>0.0201050681463808</v>
      </c>
      <c r="T92" s="10"/>
      <c r="U92" s="10"/>
      <c r="V92" s="10"/>
      <c r="W92" s="10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23" ht="12.75">
      <c r="A93" s="10" t="s">
        <v>381</v>
      </c>
      <c r="B93" s="10" t="s">
        <v>382</v>
      </c>
      <c r="C93" s="30" t="s">
        <v>543</v>
      </c>
      <c r="D93" s="36">
        <v>3.797058824</v>
      </c>
      <c r="E93" s="43">
        <v>0.310757</v>
      </c>
      <c r="F93" s="41">
        <v>0.3407088370057806</v>
      </c>
      <c r="G93" s="50">
        <v>0.02995183700578058</v>
      </c>
      <c r="H93" s="46">
        <v>87.51791808845093</v>
      </c>
      <c r="I93" s="46">
        <v>7.5179180884509265</v>
      </c>
      <c r="J93" s="12">
        <v>0.2564102564102564</v>
      </c>
      <c r="K93" s="12">
        <v>0.3076923076923077</v>
      </c>
      <c r="L93" s="12">
        <v>0.32371794871794873</v>
      </c>
      <c r="M93" s="12">
        <v>0.6314102564102564</v>
      </c>
      <c r="N93" s="48">
        <v>0.280506147719394</v>
      </c>
      <c r="O93" s="13">
        <v>0.3299346689007424</v>
      </c>
      <c r="P93" s="12">
        <v>0.3478138400270863</v>
      </c>
      <c r="Q93" s="13">
        <v>0.6777485089278288</v>
      </c>
      <c r="R93" s="13">
        <v>0.024095891309137585</v>
      </c>
      <c r="S93" s="13">
        <v>0.022242361208434702</v>
      </c>
      <c r="T93" s="10"/>
      <c r="U93" s="10"/>
      <c r="V93" s="10"/>
      <c r="W93" s="10"/>
    </row>
    <row r="94" spans="1:23" ht="12.75">
      <c r="A94" s="10" t="s">
        <v>461</v>
      </c>
      <c r="B94" s="10" t="s">
        <v>462</v>
      </c>
      <c r="C94" s="30" t="s">
        <v>539</v>
      </c>
      <c r="D94" s="36">
        <v>3.81025641025641</v>
      </c>
      <c r="E94" s="43">
        <v>0.274419</v>
      </c>
      <c r="F94" s="41">
        <v>0.30417714221477543</v>
      </c>
      <c r="G94" s="50">
        <v>0.029758142214775407</v>
      </c>
      <c r="H94" s="46">
        <v>142.79617115235342</v>
      </c>
      <c r="I94" s="46">
        <v>12.796171152353423</v>
      </c>
      <c r="J94" s="12">
        <v>0.2514506769825919</v>
      </c>
      <c r="K94" s="12">
        <v>0.32075471698113206</v>
      </c>
      <c r="L94" s="12">
        <v>0.38104448742746616</v>
      </c>
      <c r="M94" s="12">
        <v>0.7017992044085982</v>
      </c>
      <c r="N94" s="48">
        <v>0.27620149159062557</v>
      </c>
      <c r="O94" s="13">
        <v>0.3427035525769355</v>
      </c>
      <c r="P94" s="12">
        <v>0.40579530203549985</v>
      </c>
      <c r="Q94" s="13">
        <v>0.7484988546124354</v>
      </c>
      <c r="R94" s="13">
        <v>0.02475081460803369</v>
      </c>
      <c r="S94" s="13">
        <v>0.021948835595803462</v>
      </c>
      <c r="T94" s="10"/>
      <c r="U94" s="10"/>
      <c r="V94" s="10"/>
      <c r="W94" s="10"/>
    </row>
    <row r="95" spans="1:23" ht="12.75">
      <c r="A95" s="10" t="s">
        <v>411</v>
      </c>
      <c r="B95" s="10" t="s">
        <v>412</v>
      </c>
      <c r="C95" s="30" t="s">
        <v>516</v>
      </c>
      <c r="D95" s="36">
        <v>3.911242603550296</v>
      </c>
      <c r="E95" s="43">
        <v>0.30735930735930733</v>
      </c>
      <c r="F95" s="41">
        <v>0.33710772632280933</v>
      </c>
      <c r="G95" s="50">
        <v>0.029748418963502</v>
      </c>
      <c r="H95" s="46">
        <v>79.8517649929187</v>
      </c>
      <c r="I95" s="46">
        <v>6.851764992918703</v>
      </c>
      <c r="J95" s="12">
        <v>0.24172185430463577</v>
      </c>
      <c r="K95" s="12">
        <v>0.30930930930930933</v>
      </c>
      <c r="L95" s="12">
        <v>0.304635761589404</v>
      </c>
      <c r="M95" s="12">
        <v>0.6139450708987133</v>
      </c>
      <c r="N95" s="48">
        <v>0.2644098178573467</v>
      </c>
      <c r="O95" s="13">
        <v>0.32988518015891505</v>
      </c>
      <c r="P95" s="12">
        <v>0.3273237251421149</v>
      </c>
      <c r="Q95" s="13">
        <v>0.6572089053010299</v>
      </c>
      <c r="R95" s="13">
        <v>0.02268796355271091</v>
      </c>
      <c r="S95" s="13">
        <v>0.020575870849605715</v>
      </c>
      <c r="T95" s="10"/>
      <c r="U95" s="10"/>
      <c r="V95" s="10"/>
      <c r="W95" s="10"/>
    </row>
    <row r="96" spans="1:42" ht="12.75">
      <c r="A96" s="10" t="s">
        <v>411</v>
      </c>
      <c r="B96" s="10" t="s">
        <v>412</v>
      </c>
      <c r="C96" s="30" t="s">
        <v>516</v>
      </c>
      <c r="D96" s="36">
        <v>3.911242603550296</v>
      </c>
      <c r="E96" s="43">
        <v>0.30735930735930733</v>
      </c>
      <c r="F96" s="41">
        <v>0.33710772632280933</v>
      </c>
      <c r="G96" s="50">
        <v>0.029748418963502</v>
      </c>
      <c r="H96" s="46">
        <v>79.8517649929187</v>
      </c>
      <c r="I96" s="46">
        <v>6.851764992918703</v>
      </c>
      <c r="J96" s="12">
        <v>0.24172185430463577</v>
      </c>
      <c r="K96" s="12">
        <v>0.30930930930930933</v>
      </c>
      <c r="L96" s="12">
        <v>0.304635761589404</v>
      </c>
      <c r="M96" s="12">
        <v>0.6139450708987133</v>
      </c>
      <c r="N96" s="48">
        <v>0.2644098178573467</v>
      </c>
      <c r="O96" s="13">
        <v>0.32988518015891505</v>
      </c>
      <c r="P96" s="12">
        <v>0.3273237251421149</v>
      </c>
      <c r="Q96" s="13">
        <v>0.6572089053010299</v>
      </c>
      <c r="R96" s="13">
        <v>0.02268796355271091</v>
      </c>
      <c r="S96" s="13">
        <v>0.020575870849605715</v>
      </c>
      <c r="T96" s="10"/>
      <c r="U96" s="10"/>
      <c r="V96" s="10"/>
      <c r="W96" s="10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23" ht="12.75">
      <c r="A97" s="10" t="s">
        <v>171</v>
      </c>
      <c r="B97" s="10" t="s">
        <v>172</v>
      </c>
      <c r="C97" s="30" t="s">
        <v>510</v>
      </c>
      <c r="D97" s="36">
        <v>3.718929254</v>
      </c>
      <c r="E97" s="43">
        <v>0.292056</v>
      </c>
      <c r="F97" s="41">
        <v>0.32153552120271267</v>
      </c>
      <c r="G97" s="50">
        <v>0.02947952120271269</v>
      </c>
      <c r="H97" s="46">
        <v>142.61720307476102</v>
      </c>
      <c r="I97" s="46">
        <v>12.617203074761022</v>
      </c>
      <c r="J97" s="12">
        <v>0.2771855010660981</v>
      </c>
      <c r="K97" s="12">
        <v>0.33524904214559387</v>
      </c>
      <c r="L97" s="12">
        <v>0.34541577825159914</v>
      </c>
      <c r="M97" s="12">
        <v>0.680664820397193</v>
      </c>
      <c r="N97" s="48">
        <v>0.30408785303787</v>
      </c>
      <c r="O97" s="13">
        <v>0.3594199292619943</v>
      </c>
      <c r="P97" s="12">
        <v>0.37231813022337107</v>
      </c>
      <c r="Q97" s="13">
        <v>0.7317380594853653</v>
      </c>
      <c r="R97" s="13">
        <v>0.02690235197177193</v>
      </c>
      <c r="S97" s="13">
        <v>0.02417088711640042</v>
      </c>
      <c r="T97" s="10"/>
      <c r="U97" s="10"/>
      <c r="V97" s="10"/>
      <c r="W97" s="10"/>
    </row>
    <row r="98" spans="1:23" ht="12.75">
      <c r="A98" s="10" t="s">
        <v>515</v>
      </c>
      <c r="B98" s="10" t="s">
        <v>402</v>
      </c>
      <c r="C98" s="30" t="s">
        <v>516</v>
      </c>
      <c r="D98" s="36">
        <v>3.4045307443365695</v>
      </c>
      <c r="E98" s="43">
        <v>0.27615062761506276</v>
      </c>
      <c r="F98" s="41">
        <v>0.30537516765154316</v>
      </c>
      <c r="G98" s="50">
        <v>0.029224540036480395</v>
      </c>
      <c r="H98" s="46">
        <v>79.94773433569665</v>
      </c>
      <c r="I98" s="46">
        <v>6.947734335696651</v>
      </c>
      <c r="J98" s="12">
        <v>0.25524475524475526</v>
      </c>
      <c r="K98" s="12">
        <v>0.28852459016393445</v>
      </c>
      <c r="L98" s="12">
        <v>0.3986013986013986</v>
      </c>
      <c r="M98" s="12">
        <v>0.687125988765333</v>
      </c>
      <c r="N98" s="48">
        <v>0.27953753264229597</v>
      </c>
      <c r="O98" s="13">
        <v>0.3113040470022841</v>
      </c>
      <c r="P98" s="12">
        <v>0.4228941759989393</v>
      </c>
      <c r="Q98" s="13">
        <v>0.7341982230012234</v>
      </c>
      <c r="R98" s="13">
        <v>0.02429277739754071</v>
      </c>
      <c r="S98" s="13">
        <v>0.022779456838349643</v>
      </c>
      <c r="T98" s="10"/>
      <c r="U98" s="10"/>
      <c r="V98" s="10"/>
      <c r="W98" s="10"/>
    </row>
    <row r="99" spans="1:42" ht="12.75">
      <c r="A99" s="10" t="s">
        <v>18</v>
      </c>
      <c r="B99" s="10" t="s">
        <v>19</v>
      </c>
      <c r="C99" s="30" t="s">
        <v>564</v>
      </c>
      <c r="D99" s="36">
        <v>3.753424658</v>
      </c>
      <c r="E99" s="43">
        <v>0.293907</v>
      </c>
      <c r="F99" s="41">
        <v>0.3230014486993988</v>
      </c>
      <c r="G99" s="50">
        <v>0.02909444869939881</v>
      </c>
      <c r="H99" s="46">
        <v>92.11740418713227</v>
      </c>
      <c r="I99" s="46">
        <v>8.117404187132266</v>
      </c>
      <c r="J99" s="12">
        <v>0.26006191950464397</v>
      </c>
      <c r="K99" s="12">
        <v>0.32212885154061627</v>
      </c>
      <c r="L99" s="12">
        <v>0.35294117647058826</v>
      </c>
      <c r="M99" s="12">
        <v>0.6750700280112045</v>
      </c>
      <c r="N99" s="48">
        <v>0.28519320181774693</v>
      </c>
      <c r="O99" s="13">
        <v>0.3448666783953285</v>
      </c>
      <c r="P99" s="12">
        <v>0.3780724587836912</v>
      </c>
      <c r="Q99" s="13">
        <v>0.7229391371790197</v>
      </c>
      <c r="R99" s="13">
        <v>0.025131282313102965</v>
      </c>
      <c r="S99" s="13">
        <v>0.022737826854712206</v>
      </c>
      <c r="T99" s="10"/>
      <c r="U99" s="10"/>
      <c r="V99" s="10"/>
      <c r="W99" s="10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ht="12.75">
      <c r="A100" s="10" t="s">
        <v>164</v>
      </c>
      <c r="B100" s="10" t="s">
        <v>476</v>
      </c>
      <c r="C100" s="30" t="s">
        <v>510</v>
      </c>
      <c r="D100" s="36">
        <v>4.139751553</v>
      </c>
      <c r="E100" s="43">
        <v>0.302521</v>
      </c>
      <c r="F100" s="41">
        <v>0.33161074375152644</v>
      </c>
      <c r="G100" s="50">
        <v>0.029089743751526453</v>
      </c>
      <c r="H100" s="46">
        <v>151.38503551929495</v>
      </c>
      <c r="I100" s="46">
        <v>10.385035519294945</v>
      </c>
      <c r="J100" s="12">
        <v>0.25314183123877915</v>
      </c>
      <c r="K100" s="12">
        <v>0.34627329192546585</v>
      </c>
      <c r="L100" s="12">
        <v>0.49012567324955114</v>
      </c>
      <c r="M100" s="12">
        <v>0.836398965175017</v>
      </c>
      <c r="N100" s="48">
        <v>0.2717864192446947</v>
      </c>
      <c r="O100" s="13">
        <v>0.3623991234771661</v>
      </c>
      <c r="P100" s="12">
        <v>0.5087702612554668</v>
      </c>
      <c r="Q100" s="13">
        <v>0.8711693847326328</v>
      </c>
      <c r="R100" s="13">
        <v>0.018644588005915563</v>
      </c>
      <c r="S100" s="13">
        <v>0.01612583155170022</v>
      </c>
      <c r="T100" s="10"/>
      <c r="U100" s="10"/>
      <c r="V100" s="10"/>
      <c r="W100" s="10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23" ht="12.75">
      <c r="A101" s="10" t="s">
        <v>193</v>
      </c>
      <c r="B101" s="10" t="s">
        <v>194</v>
      </c>
      <c r="C101" s="30" t="s">
        <v>562</v>
      </c>
      <c r="D101" s="36">
        <v>3.892787524</v>
      </c>
      <c r="E101" s="43">
        <v>0.288288</v>
      </c>
      <c r="F101" s="41">
        <v>0.31731944010955926</v>
      </c>
      <c r="G101" s="50">
        <v>0.02903144010955927</v>
      </c>
      <c r="H101" s="46">
        <v>134.66737355648323</v>
      </c>
      <c r="I101" s="46">
        <v>9.667373556483227</v>
      </c>
      <c r="J101" s="12">
        <v>0.2631578947368421</v>
      </c>
      <c r="K101" s="12">
        <v>0.31189083820662766</v>
      </c>
      <c r="L101" s="12">
        <v>0.511578947368421</v>
      </c>
      <c r="M101" s="12">
        <v>0.8234697855750487</v>
      </c>
      <c r="N101" s="48">
        <v>0.28351026011891206</v>
      </c>
      <c r="O101" s="13">
        <v>0.33073562096780357</v>
      </c>
      <c r="P101" s="12">
        <v>0.531931312750491</v>
      </c>
      <c r="Q101" s="13">
        <v>0.8626669337182946</v>
      </c>
      <c r="R101" s="13">
        <v>0.02035236538206997</v>
      </c>
      <c r="S101" s="13">
        <v>0.018844782761175904</v>
      </c>
      <c r="T101" s="10"/>
      <c r="U101" s="10"/>
      <c r="V101" s="10"/>
      <c r="W101" s="10"/>
    </row>
    <row r="102" spans="1:23" ht="12.75">
      <c r="A102" s="10" t="s">
        <v>408</v>
      </c>
      <c r="B102" s="10" t="s">
        <v>409</v>
      </c>
      <c r="C102" s="30" t="s">
        <v>516</v>
      </c>
      <c r="D102" s="36">
        <v>3.846007604562738</v>
      </c>
      <c r="E102" s="43">
        <v>0.26744186046511625</v>
      </c>
      <c r="F102" s="41">
        <v>0.2961497865578485</v>
      </c>
      <c r="G102" s="50">
        <v>0.02870792609273226</v>
      </c>
      <c r="H102" s="46">
        <v>115.98315357844726</v>
      </c>
      <c r="I102" s="46">
        <v>9.983153578447258</v>
      </c>
      <c r="J102" s="12">
        <v>0.22505307855626328</v>
      </c>
      <c r="K102" s="12">
        <v>0.29770992366412213</v>
      </c>
      <c r="L102" s="12">
        <v>0.37154989384288745</v>
      </c>
      <c r="M102" s="12">
        <v>0.6692598175070096</v>
      </c>
      <c r="N102" s="48">
        <v>0.24624873371220224</v>
      </c>
      <c r="O102" s="13">
        <v>0.3167617434703192</v>
      </c>
      <c r="P102" s="12">
        <v>0.3927455489988264</v>
      </c>
      <c r="Q102" s="13">
        <v>0.7095072924691457</v>
      </c>
      <c r="R102" s="13">
        <v>0.021195655155938964</v>
      </c>
      <c r="S102" s="13">
        <v>0.01905181980619708</v>
      </c>
      <c r="T102" s="10"/>
      <c r="U102" s="10"/>
      <c r="V102" s="10"/>
      <c r="W102" s="10"/>
    </row>
    <row r="103" spans="1:26" s="29" customFormat="1" ht="12.75">
      <c r="A103" s="29" t="s">
        <v>489</v>
      </c>
      <c r="B103" s="29" t="s">
        <v>490</v>
      </c>
      <c r="C103" s="25" t="s">
        <v>565</v>
      </c>
      <c r="D103" s="35">
        <v>3.502958579881657</v>
      </c>
      <c r="E103" s="40">
        <v>0.291829</v>
      </c>
      <c r="F103" s="41">
        <v>0.32036794678208447</v>
      </c>
      <c r="G103" s="49">
        <v>0.028538946782084462</v>
      </c>
      <c r="H103" s="45">
        <v>83.33456232299571</v>
      </c>
      <c r="I103" s="45">
        <v>7.334562322995708</v>
      </c>
      <c r="J103" s="28">
        <v>0.2375</v>
      </c>
      <c r="K103" s="28">
        <v>0.27299703264094954</v>
      </c>
      <c r="L103" s="28">
        <v>0.321875</v>
      </c>
      <c r="M103" s="28">
        <v>0.5948720326409496</v>
      </c>
      <c r="N103" s="47">
        <v>0.2604205072593616</v>
      </c>
      <c r="O103" s="26">
        <v>0.2947613125311445</v>
      </c>
      <c r="P103" s="28">
        <v>0.34479550725936164</v>
      </c>
      <c r="Q103" s="26">
        <v>0.6395568197905062</v>
      </c>
      <c r="R103" s="26">
        <v>0.022920507259361622</v>
      </c>
      <c r="S103" s="26">
        <v>0.02176427989019497</v>
      </c>
      <c r="T103" s="10"/>
      <c r="U103" s="25"/>
      <c r="V103" s="25"/>
      <c r="W103" s="25"/>
      <c r="X103" s="25"/>
      <c r="Y103" s="25"/>
      <c r="Z103" s="25"/>
    </row>
    <row r="104" spans="1:23" ht="12.75">
      <c r="A104" s="10" t="s">
        <v>137</v>
      </c>
      <c r="B104" s="10" t="s">
        <v>138</v>
      </c>
      <c r="C104" s="30" t="s">
        <v>561</v>
      </c>
      <c r="D104" s="36">
        <v>3.43019943</v>
      </c>
      <c r="E104" s="43">
        <v>0.283843</v>
      </c>
      <c r="F104" s="41">
        <v>0.31215979256268694</v>
      </c>
      <c r="G104" s="50">
        <v>0.028316792562686932</v>
      </c>
      <c r="H104" s="46">
        <v>87.48459249685531</v>
      </c>
      <c r="I104" s="46">
        <v>6.4845924968553135</v>
      </c>
      <c r="J104" s="12">
        <v>0.25</v>
      </c>
      <c r="K104" s="12">
        <v>0.29914529914529914</v>
      </c>
      <c r="L104" s="12">
        <v>0.4537037037037037</v>
      </c>
      <c r="M104" s="12">
        <v>0.7528490028490029</v>
      </c>
      <c r="N104" s="48">
        <v>0.27001417437301023</v>
      </c>
      <c r="O104" s="13">
        <v>0.3176199216434624</v>
      </c>
      <c r="P104" s="12">
        <v>0.47371787807671395</v>
      </c>
      <c r="Q104" s="13">
        <v>0.7913377997201764</v>
      </c>
      <c r="R104" s="13">
        <v>0.02001417437301023</v>
      </c>
      <c r="S104" s="13">
        <v>0.018474622498163285</v>
      </c>
      <c r="T104" s="10"/>
      <c r="U104" s="10"/>
      <c r="V104" s="10"/>
      <c r="W104" s="10"/>
    </row>
    <row r="105" spans="1:26" s="29" customFormat="1" ht="12.75">
      <c r="A105" s="29" t="s">
        <v>341</v>
      </c>
      <c r="B105" s="29" t="s">
        <v>476</v>
      </c>
      <c r="C105" s="25" t="s">
        <v>511</v>
      </c>
      <c r="D105" s="35">
        <v>3.826086957</v>
      </c>
      <c r="E105" s="40">
        <v>0.29602</v>
      </c>
      <c r="F105" s="41">
        <v>0.3243212947448842</v>
      </c>
      <c r="G105" s="49">
        <v>0.028301294744884187</v>
      </c>
      <c r="H105" s="45">
        <v>131.37716048744343</v>
      </c>
      <c r="I105" s="45">
        <v>11.377160487443433</v>
      </c>
      <c r="J105" s="28">
        <v>0.27149321266968324</v>
      </c>
      <c r="K105" s="28">
        <v>0.32075471698113206</v>
      </c>
      <c r="L105" s="28">
        <v>0.3438914027149321</v>
      </c>
      <c r="M105" s="28">
        <v>0.6646461196960642</v>
      </c>
      <c r="N105" s="47">
        <v>0.29723339476797156</v>
      </c>
      <c r="O105" s="26">
        <v>0.34460620647262774</v>
      </c>
      <c r="P105" s="28">
        <v>0.36963158481322045</v>
      </c>
      <c r="Q105" s="26">
        <v>0.7142377912858482</v>
      </c>
      <c r="R105" s="26">
        <v>0.025740182098288322</v>
      </c>
      <c r="S105" s="26">
        <v>0.02385148949149568</v>
      </c>
      <c r="T105" s="10"/>
      <c r="U105" s="25"/>
      <c r="V105" s="25"/>
      <c r="W105" s="25"/>
      <c r="X105" s="25"/>
      <c r="Y105" s="25"/>
      <c r="Z105" s="25"/>
    </row>
    <row r="106" spans="1:23" ht="12.75">
      <c r="A106" s="10" t="s">
        <v>419</v>
      </c>
      <c r="B106" s="10" t="s">
        <v>361</v>
      </c>
      <c r="C106" s="30" t="s">
        <v>279</v>
      </c>
      <c r="D106" s="36">
        <v>3.796714579</v>
      </c>
      <c r="E106" s="43">
        <v>0.292225</v>
      </c>
      <c r="F106" s="41">
        <v>0.32051512934040194</v>
      </c>
      <c r="G106" s="50">
        <v>0.028290129340401926</v>
      </c>
      <c r="H106" s="46">
        <v>123.55214324396992</v>
      </c>
      <c r="I106" s="46">
        <v>10.552143243969923</v>
      </c>
      <c r="J106" s="12">
        <v>0.2597701149425287</v>
      </c>
      <c r="K106" s="12">
        <v>0.334020618556701</v>
      </c>
      <c r="L106" s="12">
        <v>0.3632183908045977</v>
      </c>
      <c r="M106" s="12">
        <v>0.6972390093612988</v>
      </c>
      <c r="N106" s="48">
        <v>0.28402791550337914</v>
      </c>
      <c r="O106" s="13">
        <v>0.35577761493602045</v>
      </c>
      <c r="P106" s="12">
        <v>0.38747619136544814</v>
      </c>
      <c r="Q106" s="13">
        <v>0.7432538063014686</v>
      </c>
      <c r="R106" s="13">
        <v>0.024257800560850418</v>
      </c>
      <c r="S106" s="13">
        <v>0.021756996379319438</v>
      </c>
      <c r="T106" s="10"/>
      <c r="U106" s="10"/>
      <c r="V106" s="10"/>
      <c r="W106" s="10"/>
    </row>
    <row r="107" spans="1:26" s="29" customFormat="1" ht="12.75">
      <c r="A107" s="29" t="s">
        <v>311</v>
      </c>
      <c r="B107" s="29" t="s">
        <v>183</v>
      </c>
      <c r="C107" s="25" t="s">
        <v>549</v>
      </c>
      <c r="D107" s="35">
        <v>4.089958159</v>
      </c>
      <c r="E107" s="40">
        <v>0.283388</v>
      </c>
      <c r="F107" s="41">
        <v>0.3112278615681508</v>
      </c>
      <c r="G107" s="49">
        <v>0.027839861568150825</v>
      </c>
      <c r="H107" s="45">
        <v>111.5469535014223</v>
      </c>
      <c r="I107" s="45">
        <v>8.546953501422294</v>
      </c>
      <c r="J107" s="28">
        <v>0.24349881796690306</v>
      </c>
      <c r="K107" s="28">
        <v>0.32075471698113206</v>
      </c>
      <c r="L107" s="28">
        <v>0.43498817966903075</v>
      </c>
      <c r="M107" s="28">
        <v>0.7557428966501628</v>
      </c>
      <c r="N107" s="47">
        <v>0.2637043818000527</v>
      </c>
      <c r="O107" s="26">
        <v>0.33867285849354783</v>
      </c>
      <c r="P107" s="28">
        <v>0.45519374350218034</v>
      </c>
      <c r="Q107" s="26">
        <v>0.7938666019957281</v>
      </c>
      <c r="R107" s="26">
        <v>0.020205563833149615</v>
      </c>
      <c r="S107" s="26">
        <v>0.017918141512415775</v>
      </c>
      <c r="T107" s="10"/>
      <c r="U107" s="25"/>
      <c r="V107" s="25"/>
      <c r="W107" s="25"/>
      <c r="X107" s="25"/>
      <c r="Y107" s="25"/>
      <c r="Z107" s="25"/>
    </row>
    <row r="108" spans="1:23" ht="12.75">
      <c r="A108" s="10" t="s">
        <v>410</v>
      </c>
      <c r="B108" s="10" t="s">
        <v>386</v>
      </c>
      <c r="C108" s="30" t="s">
        <v>516</v>
      </c>
      <c r="D108" s="36">
        <v>3.579654510556622</v>
      </c>
      <c r="E108" s="43">
        <v>0.2809278350515464</v>
      </c>
      <c r="F108" s="41">
        <v>0.30839217820491605</v>
      </c>
      <c r="G108" s="50">
        <v>0.027464343153369652</v>
      </c>
      <c r="H108" s="46">
        <v>130.6610062716226</v>
      </c>
      <c r="I108" s="46">
        <v>10.661006271622597</v>
      </c>
      <c r="J108" s="12">
        <v>0.2575107296137339</v>
      </c>
      <c r="K108" s="12">
        <v>0.31861804222648754</v>
      </c>
      <c r="L108" s="12">
        <v>0.38412017167381973</v>
      </c>
      <c r="M108" s="12">
        <v>0.7027382139003073</v>
      </c>
      <c r="N108" s="48">
        <v>0.28038842547558496</v>
      </c>
      <c r="O108" s="13">
        <v>0.33908062624111823</v>
      </c>
      <c r="P108" s="12">
        <v>0.4069978675356708</v>
      </c>
      <c r="Q108" s="13">
        <v>0.746078493776789</v>
      </c>
      <c r="R108" s="13">
        <v>0.022877695861851066</v>
      </c>
      <c r="S108" s="13">
        <v>0.02046258401463069</v>
      </c>
      <c r="T108" s="10"/>
      <c r="U108" s="10"/>
      <c r="V108" s="10"/>
      <c r="W108" s="10"/>
    </row>
    <row r="109" spans="1:42" ht="12.75">
      <c r="A109" s="10" t="s">
        <v>22</v>
      </c>
      <c r="B109" s="10" t="s">
        <v>23</v>
      </c>
      <c r="C109" s="30" t="s">
        <v>564</v>
      </c>
      <c r="D109" s="36">
        <v>3.978125</v>
      </c>
      <c r="E109" s="43">
        <v>0.285714</v>
      </c>
      <c r="F109" s="41">
        <v>0.3129517194905095</v>
      </c>
      <c r="G109" s="50">
        <v>0.02723771949050946</v>
      </c>
      <c r="H109" s="46">
        <v>73.719861093007</v>
      </c>
      <c r="I109" s="46">
        <v>5.7198610930069975</v>
      </c>
      <c r="J109" s="12">
        <v>0.23776223776223776</v>
      </c>
      <c r="K109" s="12">
        <v>0.3050314465408805</v>
      </c>
      <c r="L109" s="12">
        <v>0.3951048951048951</v>
      </c>
      <c r="M109" s="12">
        <v>0.7001363416457755</v>
      </c>
      <c r="N109" s="48">
        <v>0.25776175207345103</v>
      </c>
      <c r="O109" s="13">
        <v>0.3230184311100849</v>
      </c>
      <c r="P109" s="12">
        <v>0.4151044094161084</v>
      </c>
      <c r="Q109" s="13">
        <v>0.7381228405261933</v>
      </c>
      <c r="R109" s="13">
        <v>0.019999514311213273</v>
      </c>
      <c r="S109" s="13">
        <v>0.01798698456920439</v>
      </c>
      <c r="T109" s="10"/>
      <c r="U109" s="10"/>
      <c r="V109" s="10"/>
      <c r="W109" s="10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23" ht="12.75">
      <c r="A110" s="10" t="s">
        <v>212</v>
      </c>
      <c r="B110" s="10" t="s">
        <v>430</v>
      </c>
      <c r="C110" s="30" t="s">
        <v>513</v>
      </c>
      <c r="D110" s="36">
        <v>4.132404181</v>
      </c>
      <c r="E110" s="43">
        <v>0.303371</v>
      </c>
      <c r="F110" s="41">
        <v>0.3304732688818144</v>
      </c>
      <c r="G110" s="50">
        <v>0.027102268881814384</v>
      </c>
      <c r="H110" s="46">
        <v>68.82424186096296</v>
      </c>
      <c r="I110" s="46">
        <v>4.824241860962957</v>
      </c>
      <c r="J110" s="12">
        <v>0.2591093117408907</v>
      </c>
      <c r="K110" s="12">
        <v>0.35563380281690143</v>
      </c>
      <c r="L110" s="12">
        <v>0.4291497975708502</v>
      </c>
      <c r="M110" s="12">
        <v>0.7847836003877516</v>
      </c>
      <c r="N110" s="48">
        <v>0.27864065530754234</v>
      </c>
      <c r="O110" s="13">
        <v>0.37262056993296816</v>
      </c>
      <c r="P110" s="12">
        <v>0.44868114113750185</v>
      </c>
      <c r="Q110" s="13">
        <v>0.82130171107047</v>
      </c>
      <c r="R110" s="13">
        <v>0.01953134356665165</v>
      </c>
      <c r="S110" s="13">
        <v>0.016986767116066726</v>
      </c>
      <c r="T110" s="10"/>
      <c r="U110" s="10"/>
      <c r="V110" s="10"/>
      <c r="W110" s="10"/>
    </row>
    <row r="111" spans="1:42" ht="12.75">
      <c r="A111" s="10" t="s">
        <v>70</v>
      </c>
      <c r="B111" s="10" t="s">
        <v>71</v>
      </c>
      <c r="C111" s="30" t="s">
        <v>542</v>
      </c>
      <c r="D111" s="36">
        <v>3.623728814</v>
      </c>
      <c r="E111" s="43">
        <v>0.284091</v>
      </c>
      <c r="F111" s="41">
        <v>0.3111593392232153</v>
      </c>
      <c r="G111" s="50">
        <v>0.027068339223215332</v>
      </c>
      <c r="H111" s="46">
        <v>64.76404370328589</v>
      </c>
      <c r="I111" s="46">
        <v>4.764043703285893</v>
      </c>
      <c r="J111" s="12">
        <v>0.22388059701492538</v>
      </c>
      <c r="K111" s="12">
        <v>0.2847457627118644</v>
      </c>
      <c r="L111" s="12">
        <v>0.4253731343283582</v>
      </c>
      <c r="M111" s="12">
        <v>0.7101188970402226</v>
      </c>
      <c r="N111" s="48">
        <v>0.24165687948987274</v>
      </c>
      <c r="O111" s="13">
        <v>0.3008950634009691</v>
      </c>
      <c r="P111" s="12">
        <v>0.44314941680330555</v>
      </c>
      <c r="Q111" s="13">
        <v>0.7440444802042747</v>
      </c>
      <c r="R111" s="13">
        <v>0.017776282474947364</v>
      </c>
      <c r="S111" s="13">
        <v>0.016149300689104695</v>
      </c>
      <c r="T111" s="10"/>
      <c r="U111" s="10"/>
      <c r="V111" s="10"/>
      <c r="W111" s="10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23" ht="12.75">
      <c r="A112" s="10" t="s">
        <v>201</v>
      </c>
      <c r="B112" s="10" t="s">
        <v>202</v>
      </c>
      <c r="C112" s="30" t="s">
        <v>513</v>
      </c>
      <c r="D112" s="36">
        <v>4.029366306</v>
      </c>
      <c r="E112" s="43">
        <v>0.283925</v>
      </c>
      <c r="F112" s="41">
        <v>0.31089833459635596</v>
      </c>
      <c r="G112" s="50">
        <v>0.02697333459635598</v>
      </c>
      <c r="H112" s="46">
        <v>164.9203022716545</v>
      </c>
      <c r="I112" s="46">
        <v>12.920302271654492</v>
      </c>
      <c r="J112" s="12">
        <v>0.2611683848797251</v>
      </c>
      <c r="K112" s="12">
        <v>0.32558139534883723</v>
      </c>
      <c r="L112" s="12">
        <v>0.39862542955326463</v>
      </c>
      <c r="M112" s="12">
        <v>0.7242068249021019</v>
      </c>
      <c r="N112" s="48">
        <v>0.28336821696160563</v>
      </c>
      <c r="O112" s="13">
        <v>0.34561287173899924</v>
      </c>
      <c r="P112" s="12">
        <v>0.42082526163514516</v>
      </c>
      <c r="Q112" s="13">
        <v>0.7664381333741443</v>
      </c>
      <c r="R112" s="13">
        <v>0.022199832081880533</v>
      </c>
      <c r="S112" s="13">
        <v>0.020031476390162006</v>
      </c>
      <c r="T112" s="10"/>
      <c r="U112" s="10"/>
      <c r="V112" s="10"/>
      <c r="W112" s="10"/>
    </row>
    <row r="113" spans="1:23" ht="12.75">
      <c r="A113" s="10" t="s">
        <v>146</v>
      </c>
      <c r="B113" s="10" t="s">
        <v>147</v>
      </c>
      <c r="C113" s="30" t="s">
        <v>540</v>
      </c>
      <c r="D113" s="36">
        <v>3.80952381</v>
      </c>
      <c r="E113" s="43">
        <v>0.273171</v>
      </c>
      <c r="F113" s="41">
        <v>0.30013175640152795</v>
      </c>
      <c r="G113" s="50">
        <v>0.026960756401527952</v>
      </c>
      <c r="H113" s="46">
        <v>153.05402012462645</v>
      </c>
      <c r="I113" s="46">
        <v>11.054020124626447</v>
      </c>
      <c r="J113" s="12">
        <v>0.269449715370019</v>
      </c>
      <c r="K113" s="12">
        <v>0.30973451327433627</v>
      </c>
      <c r="L113" s="12">
        <v>0.4971537001897533</v>
      </c>
      <c r="M113" s="12">
        <v>0.8068882134640896</v>
      </c>
      <c r="N113" s="48">
        <v>0.29042508562547714</v>
      </c>
      <c r="O113" s="13">
        <v>0.32929915066305565</v>
      </c>
      <c r="P113" s="12">
        <v>0.5181290704452115</v>
      </c>
      <c r="Q113" s="13">
        <v>0.8474282211082671</v>
      </c>
      <c r="R113" s="13">
        <v>0.020975370255458148</v>
      </c>
      <c r="S113" s="13">
        <v>0.019564637388719386</v>
      </c>
      <c r="T113" s="10"/>
      <c r="U113" s="10"/>
      <c r="V113" s="10"/>
      <c r="W113" s="10"/>
    </row>
    <row r="114" spans="1:42" ht="12.75">
      <c r="A114" s="10" t="s">
        <v>191</v>
      </c>
      <c r="B114" s="10" t="s">
        <v>192</v>
      </c>
      <c r="C114" s="30" t="s">
        <v>562</v>
      </c>
      <c r="D114" s="36">
        <v>3.672380952</v>
      </c>
      <c r="E114" s="43">
        <v>0.273171</v>
      </c>
      <c r="F114" s="41">
        <v>0.29977301004491064</v>
      </c>
      <c r="G114" s="50">
        <v>0.02660201004491064</v>
      </c>
      <c r="H114" s="46">
        <v>154.90693411841335</v>
      </c>
      <c r="I114" s="46">
        <v>10.906934118413346</v>
      </c>
      <c r="J114" s="12">
        <v>0.29568788501026694</v>
      </c>
      <c r="K114" s="12">
        <v>0.3314285714285714</v>
      </c>
      <c r="L114" s="12">
        <v>0.5667351129363449</v>
      </c>
      <c r="M114" s="12">
        <v>0.8981636843649163</v>
      </c>
      <c r="N114" s="48">
        <v>0.3180840536312389</v>
      </c>
      <c r="O114" s="13">
        <v>0.352203684035073</v>
      </c>
      <c r="P114" s="12">
        <v>0.5891312815573169</v>
      </c>
      <c r="Q114" s="13">
        <v>0.9413349655923899</v>
      </c>
      <c r="R114" s="13">
        <v>0.02239616862097199</v>
      </c>
      <c r="S114" s="13">
        <v>0.02077511260650161</v>
      </c>
      <c r="T114" s="10"/>
      <c r="U114" s="10"/>
      <c r="V114" s="10"/>
      <c r="W114" s="10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23" ht="12.75">
      <c r="A115" s="10" t="s">
        <v>26</v>
      </c>
      <c r="B115" s="10" t="s">
        <v>27</v>
      </c>
      <c r="C115" s="30" t="s">
        <v>564</v>
      </c>
      <c r="D115" s="36">
        <v>3.758842444</v>
      </c>
      <c r="E115" s="43">
        <v>0.296748</v>
      </c>
      <c r="F115" s="41">
        <v>0.32330557731469495</v>
      </c>
      <c r="G115" s="50">
        <v>0.026557577314694936</v>
      </c>
      <c r="H115" s="46">
        <v>81.53317201941496</v>
      </c>
      <c r="I115" s="46">
        <v>6.5331720194149625</v>
      </c>
      <c r="J115" s="12">
        <v>0.2640845070422535</v>
      </c>
      <c r="K115" s="12">
        <v>0.3279742765273312</v>
      </c>
      <c r="L115" s="12">
        <v>0.3345070422535211</v>
      </c>
      <c r="M115" s="12">
        <v>0.6624813187808523</v>
      </c>
      <c r="N115" s="48">
        <v>0.28708863387117944</v>
      </c>
      <c r="O115" s="13">
        <v>0.3489812605125883</v>
      </c>
      <c r="P115" s="12">
        <v>0.35751116908244707</v>
      </c>
      <c r="Q115" s="13">
        <v>0.7064924295950354</v>
      </c>
      <c r="R115" s="13">
        <v>0.02300412682892594</v>
      </c>
      <c r="S115" s="13">
        <v>0.021006983985257133</v>
      </c>
      <c r="T115" s="10"/>
      <c r="U115" s="10"/>
      <c r="V115" s="10"/>
      <c r="W115" s="10"/>
    </row>
    <row r="116" spans="1:42" ht="12.75">
      <c r="A116" s="10" t="s">
        <v>58</v>
      </c>
      <c r="B116" s="10" t="s">
        <v>59</v>
      </c>
      <c r="C116" s="30" t="s">
        <v>542</v>
      </c>
      <c r="D116" s="36">
        <v>3.772113943</v>
      </c>
      <c r="E116" s="43">
        <v>0.301724</v>
      </c>
      <c r="F116" s="41">
        <v>0.3279035396274112</v>
      </c>
      <c r="G116" s="50">
        <v>0.026179539627411208</v>
      </c>
      <c r="H116" s="46">
        <v>177.1472423871188</v>
      </c>
      <c r="I116" s="46">
        <v>12.147242387118808</v>
      </c>
      <c r="J116" s="12">
        <v>0.2731788079470199</v>
      </c>
      <c r="K116" s="12">
        <v>0.33182503770739064</v>
      </c>
      <c r="L116" s="12">
        <v>0.4552980132450331</v>
      </c>
      <c r="M116" s="12">
        <v>0.7871230509524237</v>
      </c>
      <c r="N116" s="48">
        <v>0.29329013640251456</v>
      </c>
      <c r="O116" s="13">
        <v>0.3501466702671475</v>
      </c>
      <c r="P116" s="12">
        <v>0.4754093417005278</v>
      </c>
      <c r="Q116" s="13">
        <v>0.8255560119676753</v>
      </c>
      <c r="R116" s="13">
        <v>0.02011132845549468</v>
      </c>
      <c r="S116" s="13">
        <v>0.018321632559756884</v>
      </c>
      <c r="T116" s="10"/>
      <c r="U116" s="10"/>
      <c r="V116" s="10"/>
      <c r="W116" s="10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ht="12.75">
      <c r="A117" s="10" t="s">
        <v>354</v>
      </c>
      <c r="B117" s="10" t="s">
        <v>355</v>
      </c>
      <c r="C117" s="30" t="s">
        <v>506</v>
      </c>
      <c r="D117" s="36">
        <v>3.653543307</v>
      </c>
      <c r="E117" s="43">
        <v>0.266272</v>
      </c>
      <c r="F117" s="41">
        <v>0.2924041927808566</v>
      </c>
      <c r="G117" s="50">
        <v>0.0261321927808566</v>
      </c>
      <c r="H117" s="46">
        <v>124.83261715992954</v>
      </c>
      <c r="I117" s="46">
        <v>8.83261715992954</v>
      </c>
      <c r="J117" s="12">
        <v>0.24421052631578946</v>
      </c>
      <c r="K117" s="12">
        <v>0.28937007874015747</v>
      </c>
      <c r="L117" s="12">
        <v>0.47157894736842104</v>
      </c>
      <c r="M117" s="12">
        <v>0.7609490261085785</v>
      </c>
      <c r="N117" s="48">
        <v>0.262805509810378</v>
      </c>
      <c r="O117" s="13">
        <v>0.3067571203935621</v>
      </c>
      <c r="P117" s="12">
        <v>0.49017393086300953</v>
      </c>
      <c r="Q117" s="13">
        <v>0.7969310512565717</v>
      </c>
      <c r="R117" s="13">
        <v>0.01859498349458852</v>
      </c>
      <c r="S117" s="13">
        <v>0.017387041653404656</v>
      </c>
      <c r="T117" s="10"/>
      <c r="U117" s="10"/>
      <c r="V117" s="10"/>
      <c r="W117" s="10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23" ht="12.75">
      <c r="A118" s="10" t="s">
        <v>13</v>
      </c>
      <c r="B118" s="10" t="s">
        <v>244</v>
      </c>
      <c r="C118" s="30" t="s">
        <v>566</v>
      </c>
      <c r="D118" s="36">
        <v>3.537414966</v>
      </c>
      <c r="E118" s="43">
        <v>0.283105</v>
      </c>
      <c r="F118" s="41">
        <v>0.30923473065443996</v>
      </c>
      <c r="G118" s="50">
        <v>0.026129730654439964</v>
      </c>
      <c r="H118" s="46">
        <v>72.72240601332236</v>
      </c>
      <c r="I118" s="46">
        <v>5.722406013322356</v>
      </c>
      <c r="J118" s="12">
        <v>0.2596899224806202</v>
      </c>
      <c r="K118" s="12">
        <v>0.31095406360424027</v>
      </c>
      <c r="L118" s="12">
        <v>0.37209302325581395</v>
      </c>
      <c r="M118" s="12">
        <v>0.6830470868600542</v>
      </c>
      <c r="N118" s="48">
        <v>0.28186979074931146</v>
      </c>
      <c r="O118" s="13">
        <v>0.33117457955237584</v>
      </c>
      <c r="P118" s="12">
        <v>0.39427289152450523</v>
      </c>
      <c r="Q118" s="13">
        <v>0.725447471076881</v>
      </c>
      <c r="R118" s="13">
        <v>0.022179868268691283</v>
      </c>
      <c r="S118" s="13">
        <v>0.020220515948135565</v>
      </c>
      <c r="T118" s="10"/>
      <c r="U118" s="10"/>
      <c r="V118" s="10"/>
      <c r="W118" s="10"/>
    </row>
    <row r="119" spans="1:23" ht="12.75">
      <c r="A119" s="10" t="s">
        <v>61</v>
      </c>
      <c r="B119" s="10" t="s">
        <v>62</v>
      </c>
      <c r="C119" s="30" t="s">
        <v>542</v>
      </c>
      <c r="D119" s="36">
        <v>3.927419355</v>
      </c>
      <c r="E119" s="43">
        <v>0.302949</v>
      </c>
      <c r="F119" s="41">
        <v>0.3288291761956022</v>
      </c>
      <c r="G119" s="50">
        <v>0.025880176195602178</v>
      </c>
      <c r="H119" s="46">
        <v>129.65328272095962</v>
      </c>
      <c r="I119" s="46">
        <v>9.653282720959623</v>
      </c>
      <c r="J119" s="12">
        <v>0.2660753880266075</v>
      </c>
      <c r="K119" s="12">
        <v>0.3184584178498986</v>
      </c>
      <c r="L119" s="12">
        <v>0.37250554323725055</v>
      </c>
      <c r="M119" s="12">
        <v>0.6909639610871492</v>
      </c>
      <c r="N119" s="48">
        <v>0.28747956257418983</v>
      </c>
      <c r="O119" s="13">
        <v>0.3380391130242589</v>
      </c>
      <c r="P119" s="12">
        <v>0.39390971778483286</v>
      </c>
      <c r="Q119" s="13">
        <v>0.7319488308090918</v>
      </c>
      <c r="R119" s="13">
        <v>0.02140417454758231</v>
      </c>
      <c r="S119" s="13">
        <v>0.019580695174360285</v>
      </c>
      <c r="T119" s="10"/>
      <c r="U119" s="10"/>
      <c r="V119" s="10"/>
      <c r="W119" s="10"/>
    </row>
    <row r="120" spans="1:23" ht="12.75">
      <c r="A120" s="10" t="s">
        <v>421</v>
      </c>
      <c r="B120" s="10" t="s">
        <v>472</v>
      </c>
      <c r="C120" s="30" t="s">
        <v>562</v>
      </c>
      <c r="D120" s="36">
        <v>3.968181818</v>
      </c>
      <c r="E120" s="43">
        <v>0.299401</v>
      </c>
      <c r="F120" s="41">
        <v>0.3250339201448478</v>
      </c>
      <c r="G120" s="50">
        <v>0.025632920144847804</v>
      </c>
      <c r="H120" s="46">
        <v>119.56132932837916</v>
      </c>
      <c r="I120" s="46">
        <v>8.56132932837916</v>
      </c>
      <c r="J120" s="12">
        <v>0.2747524752475248</v>
      </c>
      <c r="K120" s="12">
        <v>0.32801822323462415</v>
      </c>
      <c r="L120" s="12">
        <v>0.39851485148514854</v>
      </c>
      <c r="M120" s="12">
        <v>0.7265330747197727</v>
      </c>
      <c r="N120" s="48">
        <v>0.295943884476186</v>
      </c>
      <c r="O120" s="13">
        <v>0.34752011236532837</v>
      </c>
      <c r="P120" s="12">
        <v>0.4197062607138098</v>
      </c>
      <c r="Q120" s="13">
        <v>0.7672263730791382</v>
      </c>
      <c r="R120" s="13">
        <v>0.02119140922866125</v>
      </c>
      <c r="S120" s="13">
        <v>0.01950188913070422</v>
      </c>
      <c r="T120" s="10"/>
      <c r="U120" s="10"/>
      <c r="V120" s="10"/>
      <c r="W120" s="10"/>
    </row>
    <row r="121" spans="1:26" s="29" customFormat="1" ht="12.75">
      <c r="A121" s="29" t="s">
        <v>362</v>
      </c>
      <c r="B121" s="29" t="s">
        <v>456</v>
      </c>
      <c r="C121" s="25" t="s">
        <v>559</v>
      </c>
      <c r="D121" s="35">
        <v>3.986342944</v>
      </c>
      <c r="E121" s="40">
        <v>0.274699</v>
      </c>
      <c r="F121" s="41">
        <v>0.29951182168681756</v>
      </c>
      <c r="G121" s="49">
        <v>0.024812821686817532</v>
      </c>
      <c r="H121" s="45">
        <v>144.2974060000293</v>
      </c>
      <c r="I121" s="45">
        <v>10.297406000029298</v>
      </c>
      <c r="J121" s="28">
        <v>0.23633156966490299</v>
      </c>
      <c r="K121" s="28">
        <v>0.331306990881459</v>
      </c>
      <c r="L121" s="28">
        <v>0.4144620811287478</v>
      </c>
      <c r="M121" s="28">
        <v>0.7457690720102068</v>
      </c>
      <c r="N121" s="47">
        <v>0.2544927795414979</v>
      </c>
      <c r="O121" s="26">
        <v>0.34695654407299287</v>
      </c>
      <c r="P121" s="28">
        <v>0.4326232910053427</v>
      </c>
      <c r="Q121" s="26">
        <v>0.7795798350783356</v>
      </c>
      <c r="R121" s="26">
        <v>0.01816120987659492</v>
      </c>
      <c r="S121" s="26">
        <v>0.015649553191533883</v>
      </c>
      <c r="T121" s="10"/>
      <c r="U121" s="25"/>
      <c r="V121" s="25"/>
      <c r="W121" s="25"/>
      <c r="X121" s="25"/>
      <c r="Y121" s="25"/>
      <c r="Z121" s="25"/>
    </row>
    <row r="122" spans="1:42" ht="12.75">
      <c r="A122" s="10" t="s">
        <v>246</v>
      </c>
      <c r="B122" s="10" t="s">
        <v>476</v>
      </c>
      <c r="C122" s="30" t="s">
        <v>281</v>
      </c>
      <c r="D122" s="36">
        <v>4.1875</v>
      </c>
      <c r="E122" s="43">
        <v>0.285088</v>
      </c>
      <c r="F122" s="41">
        <v>0.30939764403422354</v>
      </c>
      <c r="G122" s="50">
        <v>0.024309644034223532</v>
      </c>
      <c r="H122" s="46">
        <v>76.54266283980297</v>
      </c>
      <c r="I122" s="46">
        <v>5.542662839802972</v>
      </c>
      <c r="J122" s="12">
        <v>0.2669172932330827</v>
      </c>
      <c r="K122" s="12">
        <v>0.3564356435643564</v>
      </c>
      <c r="L122" s="12">
        <v>0.3684210526315789</v>
      </c>
      <c r="M122" s="12">
        <v>0.7248566961959353</v>
      </c>
      <c r="N122" s="48">
        <v>0.28775437157820666</v>
      </c>
      <c r="O122" s="13">
        <v>0.37472826019736954</v>
      </c>
      <c r="P122" s="12">
        <v>0.38925813097670287</v>
      </c>
      <c r="Q122" s="13">
        <v>0.7639863911740724</v>
      </c>
      <c r="R122" s="13">
        <v>0.02083707834512394</v>
      </c>
      <c r="S122" s="13">
        <v>0.018292616633013126</v>
      </c>
      <c r="T122" s="10"/>
      <c r="U122" s="10"/>
      <c r="V122" s="10"/>
      <c r="W122" s="10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23" ht="12.75">
      <c r="A123" s="10" t="s">
        <v>195</v>
      </c>
      <c r="B123" s="10" t="s">
        <v>196</v>
      </c>
      <c r="C123" s="30" t="s">
        <v>562</v>
      </c>
      <c r="D123" s="36">
        <v>3.849609375</v>
      </c>
      <c r="E123" s="43">
        <v>0.289694</v>
      </c>
      <c r="F123" s="41">
        <v>0.3139650834167158</v>
      </c>
      <c r="G123" s="50">
        <v>0.0242710834167158</v>
      </c>
      <c r="H123" s="46">
        <v>128.713464946601</v>
      </c>
      <c r="I123" s="46">
        <v>8.713464946600993</v>
      </c>
      <c r="J123" s="12">
        <v>0.25862068965517243</v>
      </c>
      <c r="K123" s="12">
        <v>0.3196078431372549</v>
      </c>
      <c r="L123" s="12">
        <v>0.41594827586206895</v>
      </c>
      <c r="M123" s="12">
        <v>0.7355561189993238</v>
      </c>
      <c r="N123" s="48">
        <v>0.27739970893664007</v>
      </c>
      <c r="O123" s="13">
        <v>0.33669306852274705</v>
      </c>
      <c r="P123" s="12">
        <v>0.4347272951435366</v>
      </c>
      <c r="Q123" s="13">
        <v>0.7714203636662836</v>
      </c>
      <c r="R123" s="13">
        <v>0.018779019281467635</v>
      </c>
      <c r="S123" s="13">
        <v>0.017085225385492175</v>
      </c>
      <c r="T123" s="10"/>
      <c r="U123" s="10"/>
      <c r="V123" s="10"/>
      <c r="W123" s="10"/>
    </row>
    <row r="124" spans="1:23" ht="12.75">
      <c r="A124" s="10" t="s">
        <v>40</v>
      </c>
      <c r="B124" s="10" t="s">
        <v>41</v>
      </c>
      <c r="C124" s="30" t="s">
        <v>560</v>
      </c>
      <c r="D124" s="36">
        <v>4.441389291</v>
      </c>
      <c r="E124" s="43">
        <v>0.294737</v>
      </c>
      <c r="F124" s="41">
        <v>0.31861342400325765</v>
      </c>
      <c r="G124" s="50">
        <v>0.023876424003257624</v>
      </c>
      <c r="H124" s="46">
        <v>162.07310112123793</v>
      </c>
      <c r="I124" s="46">
        <v>9.073101121237926</v>
      </c>
      <c r="J124" s="12">
        <v>0.2624356775300172</v>
      </c>
      <c r="K124" s="12">
        <v>0.363901018922853</v>
      </c>
      <c r="L124" s="12">
        <v>0.5231560891938251</v>
      </c>
      <c r="M124" s="12">
        <v>0.887057108116678</v>
      </c>
      <c r="N124" s="48">
        <v>0.27799845818394153</v>
      </c>
      <c r="O124" s="13">
        <v>0.37710786189408724</v>
      </c>
      <c r="P124" s="12">
        <v>0.5387188698477494</v>
      </c>
      <c r="Q124" s="13">
        <v>0.9158267317418367</v>
      </c>
      <c r="R124" s="13">
        <v>0.015562780653924357</v>
      </c>
      <c r="S124" s="13">
        <v>0.013206842971234256</v>
      </c>
      <c r="T124" s="10"/>
      <c r="U124" s="10"/>
      <c r="V124" s="10"/>
      <c r="W124" s="10"/>
    </row>
    <row r="125" spans="1:23" ht="12.75">
      <c r="A125" s="10" t="s">
        <v>68</v>
      </c>
      <c r="B125" s="10" t="s">
        <v>69</v>
      </c>
      <c r="C125" s="30" t="s">
        <v>542</v>
      </c>
      <c r="D125" s="36">
        <v>3.907821229</v>
      </c>
      <c r="E125" s="43">
        <v>0.317391</v>
      </c>
      <c r="F125" s="41">
        <v>0.34040184034635573</v>
      </c>
      <c r="G125" s="50">
        <v>0.023010840346355754</v>
      </c>
      <c r="H125" s="46">
        <v>86.29242327966182</v>
      </c>
      <c r="I125" s="46">
        <v>5.2924232796618185</v>
      </c>
      <c r="J125" s="12">
        <v>0.25878594249201275</v>
      </c>
      <c r="K125" s="12">
        <v>0.3435754189944134</v>
      </c>
      <c r="L125" s="12">
        <v>0.3801916932907348</v>
      </c>
      <c r="M125" s="12">
        <v>0.7237671122851482</v>
      </c>
      <c r="N125" s="48">
        <v>0.2756946430660122</v>
      </c>
      <c r="O125" s="13">
        <v>0.3583587242448654</v>
      </c>
      <c r="P125" s="12">
        <v>0.3971003938647343</v>
      </c>
      <c r="Q125" s="13">
        <v>0.7554591181095998</v>
      </c>
      <c r="R125" s="13">
        <v>0.016908700573999458</v>
      </c>
      <c r="S125" s="13">
        <v>0.014783305250452017</v>
      </c>
      <c r="T125" s="10"/>
      <c r="U125" s="10"/>
      <c r="V125" s="10"/>
      <c r="W125" s="10"/>
    </row>
    <row r="126" spans="1:23" ht="12.75">
      <c r="A126" s="10" t="s">
        <v>430</v>
      </c>
      <c r="B126" s="10" t="s">
        <v>431</v>
      </c>
      <c r="C126" s="30" t="s">
        <v>561</v>
      </c>
      <c r="D126" s="36">
        <v>3.65258216</v>
      </c>
      <c r="E126" s="43">
        <v>0.316742</v>
      </c>
      <c r="F126" s="41">
        <v>0.3396474384847195</v>
      </c>
      <c r="G126" s="50">
        <v>0.022905438484719487</v>
      </c>
      <c r="H126" s="46">
        <v>158.12416781024604</v>
      </c>
      <c r="I126" s="46">
        <v>10.124167810246036</v>
      </c>
      <c r="J126" s="12">
        <v>0.2534246575342466</v>
      </c>
      <c r="K126" s="12">
        <v>0.29777070063694266</v>
      </c>
      <c r="L126" s="12">
        <v>0.3458904109589041</v>
      </c>
      <c r="M126" s="12">
        <v>0.6436611115958468</v>
      </c>
      <c r="N126" s="48">
        <v>0.27076056131891446</v>
      </c>
      <c r="O126" s="13">
        <v>0.3138919869589905</v>
      </c>
      <c r="P126" s="12">
        <v>0.363226314743572</v>
      </c>
      <c r="Q126" s="13">
        <v>0.6771183017025625</v>
      </c>
      <c r="R126" s="13">
        <v>0.017335903784667872</v>
      </c>
      <c r="S126" s="13">
        <v>0.016121286322047845</v>
      </c>
      <c r="T126" s="10"/>
      <c r="U126" s="10"/>
      <c r="V126" s="10"/>
      <c r="W126" s="10"/>
    </row>
    <row r="127" spans="1:23" ht="12.75">
      <c r="A127" s="10" t="s">
        <v>393</v>
      </c>
      <c r="B127" s="10" t="s">
        <v>394</v>
      </c>
      <c r="C127" s="30" t="s">
        <v>514</v>
      </c>
      <c r="D127" s="36">
        <v>4.173366834</v>
      </c>
      <c r="E127" s="43">
        <v>0.293173</v>
      </c>
      <c r="F127" s="41">
        <v>0.315791158042658</v>
      </c>
      <c r="G127" s="50">
        <v>0.022618158042657988</v>
      </c>
      <c r="H127" s="46">
        <v>82.63199835262185</v>
      </c>
      <c r="I127" s="46">
        <v>5.631998352621849</v>
      </c>
      <c r="J127" s="12">
        <v>0.22126436781609196</v>
      </c>
      <c r="K127" s="12">
        <v>0.31218274111675126</v>
      </c>
      <c r="L127" s="12">
        <v>0.3333333333333333</v>
      </c>
      <c r="M127" s="12">
        <v>0.6455160744500845</v>
      </c>
      <c r="N127" s="48">
        <v>0.2374482711282237</v>
      </c>
      <c r="O127" s="13">
        <v>0.32647715317924325</v>
      </c>
      <c r="P127" s="12">
        <v>0.3495172366454651</v>
      </c>
      <c r="Q127" s="13">
        <v>0.6759943898247083</v>
      </c>
      <c r="R127" s="13">
        <v>0.016183903312131737</v>
      </c>
      <c r="S127" s="13">
        <v>0.01429441206249199</v>
      </c>
      <c r="T127" s="10"/>
      <c r="U127" s="10"/>
      <c r="V127" s="10"/>
      <c r="W127" s="10"/>
    </row>
    <row r="128" spans="1:23" ht="12.75">
      <c r="A128" s="10" t="s">
        <v>537</v>
      </c>
      <c r="B128" s="10" t="s">
        <v>325</v>
      </c>
      <c r="C128" s="30" t="s">
        <v>516</v>
      </c>
      <c r="D128" s="36">
        <v>3.2846347607052895</v>
      </c>
      <c r="E128" s="43">
        <v>0.2857142857142857</v>
      </c>
      <c r="F128" s="41">
        <v>0.30831252260656533</v>
      </c>
      <c r="G128" s="50">
        <v>0.022598236892279633</v>
      </c>
      <c r="H128" s="46">
        <v>94.45268772527645</v>
      </c>
      <c r="I128" s="46">
        <v>6.452687725276448</v>
      </c>
      <c r="J128" s="12">
        <v>0.2391304347826087</v>
      </c>
      <c r="K128" s="12">
        <v>0.27319587628865977</v>
      </c>
      <c r="L128" s="12">
        <v>0.35054347826086957</v>
      </c>
      <c r="M128" s="12">
        <v>0.6237393545495293</v>
      </c>
      <c r="N128" s="48">
        <v>0.2566649122969469</v>
      </c>
      <c r="O128" s="13">
        <v>0.2898265147558671</v>
      </c>
      <c r="P128" s="12">
        <v>0.36807795577520774</v>
      </c>
      <c r="Q128" s="13">
        <v>0.6579044705310748</v>
      </c>
      <c r="R128" s="13">
        <v>0.017534477514338176</v>
      </c>
      <c r="S128" s="13">
        <v>0.01663063846720736</v>
      </c>
      <c r="T128" s="10"/>
      <c r="U128" s="10"/>
      <c r="V128" s="10"/>
      <c r="W128" s="10"/>
    </row>
    <row r="129" spans="1:23" ht="12.75">
      <c r="A129" s="10" t="s">
        <v>133</v>
      </c>
      <c r="B129" s="10" t="s">
        <v>134</v>
      </c>
      <c r="C129" s="30" t="s">
        <v>561</v>
      </c>
      <c r="D129" s="36">
        <v>3.685057471</v>
      </c>
      <c r="E129" s="43">
        <v>0.296667</v>
      </c>
      <c r="F129" s="41">
        <v>0.319144808675807</v>
      </c>
      <c r="G129" s="50">
        <v>0.02247780867580701</v>
      </c>
      <c r="H129" s="46">
        <v>110.7434426027421</v>
      </c>
      <c r="I129" s="46">
        <v>6.743442602742107</v>
      </c>
      <c r="J129" s="12">
        <v>0.26735218508997427</v>
      </c>
      <c r="K129" s="12">
        <v>0.33410672853828305</v>
      </c>
      <c r="L129" s="12">
        <v>0.4473007712082262</v>
      </c>
      <c r="M129" s="12">
        <v>0.7814074997465092</v>
      </c>
      <c r="N129" s="48">
        <v>0.28468751311758894</v>
      </c>
      <c r="O129" s="13">
        <v>0.34975276705972647</v>
      </c>
      <c r="P129" s="12">
        <v>0.46463609923584087</v>
      </c>
      <c r="Q129" s="13">
        <v>0.8143888662955674</v>
      </c>
      <c r="R129" s="13">
        <v>0.01733532802761467</v>
      </c>
      <c r="S129" s="13">
        <v>0.015646038521443417</v>
      </c>
      <c r="T129" s="10"/>
      <c r="U129" s="10"/>
      <c r="V129" s="10"/>
      <c r="W129" s="10"/>
    </row>
    <row r="130" spans="1:42" ht="12.75">
      <c r="A130" s="10" t="s">
        <v>176</v>
      </c>
      <c r="B130" s="10" t="s">
        <v>125</v>
      </c>
      <c r="C130" s="30" t="s">
        <v>510</v>
      </c>
      <c r="D130" s="36">
        <v>3.942567568</v>
      </c>
      <c r="E130" s="43">
        <v>0.292929</v>
      </c>
      <c r="F130" s="41">
        <v>0.3148840505249948</v>
      </c>
      <c r="G130" s="50">
        <v>0.0219550505249948</v>
      </c>
      <c r="H130" s="46">
        <v>77.34704200394897</v>
      </c>
      <c r="I130" s="46">
        <v>4.347042003948971</v>
      </c>
      <c r="J130" s="12">
        <v>0.27340823970037453</v>
      </c>
      <c r="K130" s="12">
        <v>0.34121621621621623</v>
      </c>
      <c r="L130" s="12">
        <v>0.5168539325842697</v>
      </c>
      <c r="M130" s="12">
        <v>0.8580701488004859</v>
      </c>
      <c r="N130" s="48">
        <v>0.28968929589493997</v>
      </c>
      <c r="O130" s="13">
        <v>0.35590216893226</v>
      </c>
      <c r="P130" s="12">
        <v>0.5331349887788351</v>
      </c>
      <c r="Q130" s="13">
        <v>0.8890371577110951</v>
      </c>
      <c r="R130" s="13">
        <v>0.016281056194565435</v>
      </c>
      <c r="S130" s="13">
        <v>0.014685952716043782</v>
      </c>
      <c r="T130" s="10"/>
      <c r="U130" s="10"/>
      <c r="V130" s="10"/>
      <c r="W130" s="10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2" ht="12.75">
      <c r="A131" s="10" t="s">
        <v>311</v>
      </c>
      <c r="B131" s="10" t="s">
        <v>482</v>
      </c>
      <c r="C131" s="30" t="s">
        <v>540</v>
      </c>
      <c r="D131" s="36">
        <v>3.601941748</v>
      </c>
      <c r="E131" s="43">
        <v>0.303855</v>
      </c>
      <c r="F131" s="41">
        <v>0.3254797528783069</v>
      </c>
      <c r="G131" s="50">
        <v>0.021624752878306897</v>
      </c>
      <c r="H131" s="46">
        <v>168.53657101933334</v>
      </c>
      <c r="I131" s="46">
        <v>9.536571019333337</v>
      </c>
      <c r="J131" s="12">
        <v>0.2804232804232804</v>
      </c>
      <c r="K131" s="12">
        <v>0.3192868719611021</v>
      </c>
      <c r="L131" s="12">
        <v>0.4638447971781305</v>
      </c>
      <c r="M131" s="12">
        <v>0.7831316691392326</v>
      </c>
      <c r="N131" s="48">
        <v>0.2972426296637272</v>
      </c>
      <c r="O131" s="13">
        <v>0.33474322693571046</v>
      </c>
      <c r="P131" s="12">
        <v>0.4806641464185773</v>
      </c>
      <c r="Q131" s="13">
        <v>0.8154073733542877</v>
      </c>
      <c r="R131" s="13">
        <v>0.016819349240446813</v>
      </c>
      <c r="S131" s="13">
        <v>0.015456354974608344</v>
      </c>
      <c r="T131" s="10"/>
      <c r="U131" s="10"/>
      <c r="V131" s="10"/>
      <c r="W131" s="10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1:42" ht="12.75">
      <c r="A132" s="10" t="s">
        <v>305</v>
      </c>
      <c r="B132" s="10" t="s">
        <v>306</v>
      </c>
      <c r="C132" s="30" t="s">
        <v>563</v>
      </c>
      <c r="D132" s="36">
        <v>3.532883642</v>
      </c>
      <c r="E132" s="43">
        <v>0.284706</v>
      </c>
      <c r="F132" s="41">
        <v>0.3052773292591121</v>
      </c>
      <c r="G132" s="50">
        <v>0.020571329259112092</v>
      </c>
      <c r="H132" s="46">
        <v>144.74286493512264</v>
      </c>
      <c r="I132" s="46">
        <v>8.74286493512264</v>
      </c>
      <c r="J132" s="12">
        <v>0.24113475177304963</v>
      </c>
      <c r="K132" s="12">
        <v>0.2699490662139219</v>
      </c>
      <c r="L132" s="12">
        <v>0.374113475177305</v>
      </c>
      <c r="M132" s="12">
        <v>0.6440625413912269</v>
      </c>
      <c r="N132" s="48">
        <v>0.2566362853459621</v>
      </c>
      <c r="O132" s="13">
        <v>0.2847926399577634</v>
      </c>
      <c r="P132" s="12">
        <v>0.3896150087502175</v>
      </c>
      <c r="Q132" s="13">
        <v>0.6744076487079809</v>
      </c>
      <c r="R132" s="13">
        <v>0.01550153357291248</v>
      </c>
      <c r="S132" s="13">
        <v>0.014843573743841487</v>
      </c>
      <c r="T132" s="10"/>
      <c r="U132" s="10"/>
      <c r="V132" s="10"/>
      <c r="W132" s="10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1:42" ht="12.75">
      <c r="A133" s="10" t="s">
        <v>135</v>
      </c>
      <c r="B133" s="10" t="s">
        <v>136</v>
      </c>
      <c r="C133" s="30" t="s">
        <v>561</v>
      </c>
      <c r="D133" s="36">
        <v>3.763855422</v>
      </c>
      <c r="E133" s="43">
        <v>0.297101</v>
      </c>
      <c r="F133" s="41">
        <v>0.31753518996974</v>
      </c>
      <c r="G133" s="50">
        <v>0.020434189969740002</v>
      </c>
      <c r="H133" s="46">
        <v>96.63971243164823</v>
      </c>
      <c r="I133" s="46">
        <v>5.639712431648235</v>
      </c>
      <c r="J133" s="12">
        <v>0.2394736842105263</v>
      </c>
      <c r="K133" s="12">
        <v>0.2961165048543689</v>
      </c>
      <c r="L133" s="12">
        <v>0.37105263157894736</v>
      </c>
      <c r="M133" s="12">
        <v>0.6671691364333163</v>
      </c>
      <c r="N133" s="48">
        <v>0.2543150327148638</v>
      </c>
      <c r="O133" s="13">
        <v>0.3098051272612821</v>
      </c>
      <c r="P133" s="12">
        <v>0.3858939800832848</v>
      </c>
      <c r="Q133" s="13">
        <v>0.6956991073445669</v>
      </c>
      <c r="R133" s="13">
        <v>0.014841348504337465</v>
      </c>
      <c r="S133" s="13">
        <v>0.013688622406913209</v>
      </c>
      <c r="T133" s="10"/>
      <c r="U133" s="10"/>
      <c r="V133" s="10"/>
      <c r="W133" s="10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26" s="29" customFormat="1" ht="12.75">
      <c r="A134" s="29" t="s">
        <v>243</v>
      </c>
      <c r="B134" s="29" t="s">
        <v>244</v>
      </c>
      <c r="C134" s="25" t="s">
        <v>281</v>
      </c>
      <c r="D134" s="35">
        <v>3.448170732</v>
      </c>
      <c r="E134" s="40">
        <v>0.291498</v>
      </c>
      <c r="F134" s="41">
        <v>0.31176951556962335</v>
      </c>
      <c r="G134" s="49">
        <v>0.020271515569623366</v>
      </c>
      <c r="H134" s="45">
        <v>89.00707034569696</v>
      </c>
      <c r="I134" s="45">
        <v>5.00707034569696</v>
      </c>
      <c r="J134" s="28">
        <v>0.28187919463087246</v>
      </c>
      <c r="K134" s="28">
        <v>0.34146341463414637</v>
      </c>
      <c r="L134" s="28">
        <v>0.4563758389261745</v>
      </c>
      <c r="M134" s="28">
        <v>0.7978392535603209</v>
      </c>
      <c r="N134" s="47">
        <v>0.29868144411307707</v>
      </c>
      <c r="O134" s="26">
        <v>0.35672887300517364</v>
      </c>
      <c r="P134" s="28">
        <v>0.4731780884083791</v>
      </c>
      <c r="Q134" s="26">
        <v>0.8299069614135528</v>
      </c>
      <c r="R134" s="26">
        <v>0.0168022494822046</v>
      </c>
      <c r="S134" s="26">
        <v>0.015265458371027274</v>
      </c>
      <c r="T134" s="10"/>
      <c r="U134" s="25"/>
      <c r="V134" s="25"/>
      <c r="W134" s="25"/>
      <c r="X134" s="25"/>
      <c r="Y134" s="25"/>
      <c r="Z134" s="25"/>
    </row>
    <row r="135" spans="1:26" s="29" customFormat="1" ht="12.75">
      <c r="A135" s="29" t="s">
        <v>418</v>
      </c>
      <c r="B135" s="29" t="s">
        <v>314</v>
      </c>
      <c r="C135" s="25" t="s">
        <v>279</v>
      </c>
      <c r="D135" s="35">
        <v>3.882121807</v>
      </c>
      <c r="E135" s="40">
        <v>0.294833</v>
      </c>
      <c r="F135" s="41">
        <v>0.31507833556408316</v>
      </c>
      <c r="G135" s="49">
        <v>0.020245335564083144</v>
      </c>
      <c r="H135" s="45">
        <v>115.66077240058335</v>
      </c>
      <c r="I135" s="45">
        <v>6.660772400583355</v>
      </c>
      <c r="J135" s="28">
        <v>0.24549549549549549</v>
      </c>
      <c r="K135" s="28">
        <v>0.328740157480315</v>
      </c>
      <c r="L135" s="28">
        <v>0.3761261261261261</v>
      </c>
      <c r="M135" s="28">
        <v>0.7048662836064411</v>
      </c>
      <c r="N135" s="47">
        <v>0.260497235136449</v>
      </c>
      <c r="O135" s="26">
        <v>0.3418519141743767</v>
      </c>
      <c r="P135" s="28">
        <v>0.39112786576707964</v>
      </c>
      <c r="Q135" s="26">
        <v>0.7329797799414564</v>
      </c>
      <c r="R135" s="26">
        <v>0.015001739640953526</v>
      </c>
      <c r="S135" s="26">
        <v>0.013111756694061727</v>
      </c>
      <c r="T135" s="10"/>
      <c r="U135" s="25"/>
      <c r="V135" s="25"/>
      <c r="W135" s="25"/>
      <c r="X135" s="25"/>
      <c r="Y135" s="25"/>
      <c r="Z135" s="25"/>
    </row>
    <row r="136" spans="1:26" s="29" customFormat="1" ht="12.75">
      <c r="A136" s="25" t="s">
        <v>52</v>
      </c>
      <c r="B136" s="25" t="s">
        <v>53</v>
      </c>
      <c r="C136" s="25" t="s">
        <v>560</v>
      </c>
      <c r="D136" s="35">
        <v>3.668639053</v>
      </c>
      <c r="E136" s="40">
        <v>0.287313</v>
      </c>
      <c r="F136" s="41">
        <v>0.3073904155976714</v>
      </c>
      <c r="G136" s="49">
        <v>0.0200774155976714</v>
      </c>
      <c r="H136" s="45">
        <v>87.38063138017593</v>
      </c>
      <c r="I136" s="45">
        <v>5.380631380175927</v>
      </c>
      <c r="J136" s="28">
        <v>0.26537216828478966</v>
      </c>
      <c r="K136" s="28">
        <v>0.3132530120481928</v>
      </c>
      <c r="L136" s="28">
        <v>0.3818770226537217</v>
      </c>
      <c r="M136" s="28">
        <v>0.6951300347019145</v>
      </c>
      <c r="N136" s="47">
        <v>0.2827852148225758</v>
      </c>
      <c r="O136" s="26">
        <v>0.32945973307281906</v>
      </c>
      <c r="P136" s="28">
        <v>0.39929006919150783</v>
      </c>
      <c r="Q136" s="26">
        <v>0.7287498022643268</v>
      </c>
      <c r="R136" s="26">
        <v>0.017413046537786137</v>
      </c>
      <c r="S136" s="26">
        <v>0.01620672102462628</v>
      </c>
      <c r="T136" s="10"/>
      <c r="U136" s="25"/>
      <c r="V136" s="25"/>
      <c r="W136" s="25"/>
      <c r="X136" s="25"/>
      <c r="Y136" s="25"/>
      <c r="Z136" s="25"/>
    </row>
    <row r="137" spans="1:23" ht="12.75">
      <c r="A137" s="10" t="s">
        <v>141</v>
      </c>
      <c r="B137" s="10" t="s">
        <v>142</v>
      </c>
      <c r="C137" s="30" t="s">
        <v>540</v>
      </c>
      <c r="D137" s="36">
        <v>3.888268156</v>
      </c>
      <c r="E137" s="43">
        <v>0.29982</v>
      </c>
      <c r="F137" s="41">
        <v>0.3198885902378459</v>
      </c>
      <c r="G137" s="50">
        <v>0.020068590237845907</v>
      </c>
      <c r="H137" s="46">
        <v>193.17794476248017</v>
      </c>
      <c r="I137" s="46">
        <v>11.177944762480166</v>
      </c>
      <c r="J137" s="12">
        <v>0.2839313572542902</v>
      </c>
      <c r="K137" s="12">
        <v>0.3505586592178771</v>
      </c>
      <c r="L137" s="12">
        <v>0.40717628705148207</v>
      </c>
      <c r="M137" s="12">
        <v>0.7577349462693592</v>
      </c>
      <c r="N137" s="48">
        <v>0.30136964861541365</v>
      </c>
      <c r="O137" s="13">
        <v>0.3661703139140784</v>
      </c>
      <c r="P137" s="12">
        <v>0.4246145784126055</v>
      </c>
      <c r="Q137" s="13">
        <v>0.7907848923266839</v>
      </c>
      <c r="R137" s="13">
        <v>0.01743829136112346</v>
      </c>
      <c r="S137" s="13">
        <v>0.015611654696201294</v>
      </c>
      <c r="T137" s="10"/>
      <c r="U137" s="10"/>
      <c r="V137" s="10"/>
      <c r="W137" s="10"/>
    </row>
    <row r="138" spans="1:42" ht="12.75">
      <c r="A138" s="10" t="s">
        <v>45</v>
      </c>
      <c r="B138" s="10" t="s">
        <v>142</v>
      </c>
      <c r="C138" s="30" t="s">
        <v>560</v>
      </c>
      <c r="D138" s="36">
        <v>4.067716535</v>
      </c>
      <c r="E138" s="43">
        <v>0.295337</v>
      </c>
      <c r="F138" s="41">
        <v>0.3151864706165258</v>
      </c>
      <c r="G138" s="50">
        <v>0.01984947061652581</v>
      </c>
      <c r="H138" s="46">
        <v>144.66197765797898</v>
      </c>
      <c r="I138" s="46">
        <v>7.66197765797898</v>
      </c>
      <c r="J138" s="12">
        <v>0.26045627376425856</v>
      </c>
      <c r="K138" s="12">
        <v>0.37381703470031546</v>
      </c>
      <c r="L138" s="12">
        <v>0.4543726235741445</v>
      </c>
      <c r="M138" s="12">
        <v>0.8281896582744599</v>
      </c>
      <c r="N138" s="48">
        <v>0.2750227712128878</v>
      </c>
      <c r="O138" s="13">
        <v>0.38590217296211193</v>
      </c>
      <c r="P138" s="12">
        <v>0.46893912102277374</v>
      </c>
      <c r="Q138" s="13">
        <v>0.8548412939848857</v>
      </c>
      <c r="R138" s="13">
        <v>0.014566497448629256</v>
      </c>
      <c r="S138" s="13">
        <v>0.012085138261796469</v>
      </c>
      <c r="T138" s="10"/>
      <c r="U138" s="10"/>
      <c r="V138" s="10"/>
      <c r="W138" s="10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1:26" s="29" customFormat="1" ht="12.75">
      <c r="A139" s="29" t="s">
        <v>123</v>
      </c>
      <c r="B139" s="29" t="s">
        <v>402</v>
      </c>
      <c r="C139" s="25" t="s">
        <v>550</v>
      </c>
      <c r="D139" s="35">
        <v>3.955074875</v>
      </c>
      <c r="E139" s="40">
        <v>0.313665</v>
      </c>
      <c r="F139" s="41">
        <v>0.3333880379029662</v>
      </c>
      <c r="G139" s="49">
        <v>0.0197230379029662</v>
      </c>
      <c r="H139" s="45">
        <v>141.35094820475513</v>
      </c>
      <c r="I139" s="45">
        <v>6.350948204755127</v>
      </c>
      <c r="J139" s="28">
        <v>0.2616279069767442</v>
      </c>
      <c r="K139" s="28">
        <v>0.3560732113144759</v>
      </c>
      <c r="L139" s="28">
        <v>0.5232558139534884</v>
      </c>
      <c r="M139" s="28">
        <v>0.8793290252679643</v>
      </c>
      <c r="N139" s="47">
        <v>0.27393594613324634</v>
      </c>
      <c r="O139" s="26">
        <v>0.3666405128198921</v>
      </c>
      <c r="P139" s="28">
        <v>0.5355638531099906</v>
      </c>
      <c r="Q139" s="26">
        <v>0.9022043659298826</v>
      </c>
      <c r="R139" s="26">
        <v>0.012308039156502137</v>
      </c>
      <c r="S139" s="26">
        <v>0.010567301505416182</v>
      </c>
      <c r="T139" s="10"/>
      <c r="U139" s="25"/>
      <c r="V139" s="25"/>
      <c r="W139" s="25"/>
      <c r="X139" s="25"/>
      <c r="Y139" s="25"/>
      <c r="Z139" s="25"/>
    </row>
    <row r="140" spans="1:23" ht="12.75">
      <c r="A140" s="10" t="s">
        <v>459</v>
      </c>
      <c r="B140" s="10" t="s">
        <v>403</v>
      </c>
      <c r="C140" s="30" t="s">
        <v>550</v>
      </c>
      <c r="D140" s="36">
        <v>3.904689864</v>
      </c>
      <c r="E140" s="43">
        <v>0.287257</v>
      </c>
      <c r="F140" s="41">
        <v>0.3069292986247518</v>
      </c>
      <c r="G140" s="50">
        <v>0.01967229862475184</v>
      </c>
      <c r="H140" s="46">
        <v>161.10826526326008</v>
      </c>
      <c r="I140" s="46">
        <v>9.10826526326008</v>
      </c>
      <c r="J140" s="12">
        <v>0.26573426573426573</v>
      </c>
      <c r="K140" s="12">
        <v>0.3520485584218513</v>
      </c>
      <c r="L140" s="12">
        <v>0.4318181818181818</v>
      </c>
      <c r="M140" s="12">
        <v>0.7838667402400331</v>
      </c>
      <c r="N140" s="48">
        <v>0.2816578064043008</v>
      </c>
      <c r="O140" s="13">
        <v>0.3658699017651898</v>
      </c>
      <c r="P140" s="12">
        <v>0.4477417224882169</v>
      </c>
      <c r="Q140" s="13">
        <v>0.8136116242534067</v>
      </c>
      <c r="R140" s="13">
        <v>0.015923540670035097</v>
      </c>
      <c r="S140" s="13">
        <v>0.01382134334333851</v>
      </c>
      <c r="T140" s="10"/>
      <c r="U140" s="10"/>
      <c r="V140" s="10"/>
      <c r="W140" s="10"/>
    </row>
    <row r="141" spans="1:23" ht="12.75">
      <c r="A141" s="10" t="s">
        <v>309</v>
      </c>
      <c r="B141" s="10" t="s">
        <v>310</v>
      </c>
      <c r="C141" s="30" t="s">
        <v>563</v>
      </c>
      <c r="D141" s="36">
        <v>3.925996205</v>
      </c>
      <c r="E141" s="43">
        <v>0.287324</v>
      </c>
      <c r="F141" s="41">
        <v>0.30676575018388125</v>
      </c>
      <c r="G141" s="50">
        <v>0.019441750183881223</v>
      </c>
      <c r="H141" s="46">
        <v>132.90184131527786</v>
      </c>
      <c r="I141" s="46">
        <v>6.9018413152778635</v>
      </c>
      <c r="J141" s="12">
        <v>0.2703862660944206</v>
      </c>
      <c r="K141" s="12">
        <v>0.3510436432637571</v>
      </c>
      <c r="L141" s="12">
        <v>0.4721030042918455</v>
      </c>
      <c r="M141" s="12">
        <v>0.8231466475556026</v>
      </c>
      <c r="N141" s="48">
        <v>0.28519708436754904</v>
      </c>
      <c r="O141" s="13">
        <v>0.3641401163477758</v>
      </c>
      <c r="P141" s="12">
        <v>0.4869138225649739</v>
      </c>
      <c r="Q141" s="13">
        <v>0.8510539389127497</v>
      </c>
      <c r="R141" s="13">
        <v>0.014810818273128412</v>
      </c>
      <c r="S141" s="13">
        <v>0.013096473084018734</v>
      </c>
      <c r="T141" s="10"/>
      <c r="U141" s="10"/>
      <c r="V141" s="10"/>
      <c r="W141" s="10"/>
    </row>
    <row r="142" spans="1:23" ht="12.75">
      <c r="A142" s="10" t="s">
        <v>167</v>
      </c>
      <c r="B142" s="10" t="s">
        <v>168</v>
      </c>
      <c r="C142" s="30" t="s">
        <v>510</v>
      </c>
      <c r="D142" s="36">
        <v>3.843003413</v>
      </c>
      <c r="E142" s="43">
        <v>0.291572</v>
      </c>
      <c r="F142" s="41">
        <v>0.31095995277970223</v>
      </c>
      <c r="G142" s="50">
        <v>0.019387952779702233</v>
      </c>
      <c r="H142" s="46">
        <v>153.51141927028928</v>
      </c>
      <c r="I142" s="46">
        <v>8.51141927028928</v>
      </c>
      <c r="J142" s="12">
        <v>0.279383429672447</v>
      </c>
      <c r="K142" s="12">
        <v>0.35517241379310344</v>
      </c>
      <c r="L142" s="12">
        <v>0.43545279383429675</v>
      </c>
      <c r="M142" s="12">
        <v>0.7906252076274002</v>
      </c>
      <c r="N142" s="48">
        <v>0.2957830814456441</v>
      </c>
      <c r="O142" s="13">
        <v>0.36984727460394706</v>
      </c>
      <c r="P142" s="12">
        <v>0.4518524456074938</v>
      </c>
      <c r="Q142" s="13">
        <v>0.8216997202114409</v>
      </c>
      <c r="R142" s="13">
        <v>0.016399651773197077</v>
      </c>
      <c r="S142" s="13">
        <v>0.014674860810843626</v>
      </c>
      <c r="T142" s="10"/>
      <c r="U142" s="10"/>
      <c r="V142" s="10"/>
      <c r="W142" s="10"/>
    </row>
    <row r="143" spans="1:42" ht="12.75">
      <c r="A143" s="10" t="s">
        <v>20</v>
      </c>
      <c r="B143" s="10" t="s">
        <v>21</v>
      </c>
      <c r="C143" s="30" t="s">
        <v>564</v>
      </c>
      <c r="D143" s="36">
        <v>4.087087087</v>
      </c>
      <c r="E143" s="43">
        <v>0.319066</v>
      </c>
      <c r="F143" s="41">
        <v>0.3382409961550837</v>
      </c>
      <c r="G143" s="50">
        <v>0.019174996155083668</v>
      </c>
      <c r="H143" s="46">
        <v>89.9279360118565</v>
      </c>
      <c r="I143" s="46">
        <v>4.927936011856502</v>
      </c>
      <c r="J143" s="12">
        <v>0.28716216216216217</v>
      </c>
      <c r="K143" s="12">
        <v>0.36036036036036034</v>
      </c>
      <c r="L143" s="12">
        <v>0.3783783783783784</v>
      </c>
      <c r="M143" s="12">
        <v>0.7387387387387387</v>
      </c>
      <c r="N143" s="48">
        <v>0.3038105946346503</v>
      </c>
      <c r="O143" s="13">
        <v>0.37515896700257206</v>
      </c>
      <c r="P143" s="12">
        <v>0.39502681085086655</v>
      </c>
      <c r="Q143" s="13">
        <v>0.7701857778534387</v>
      </c>
      <c r="R143" s="13">
        <v>0.01664843247248815</v>
      </c>
      <c r="S143" s="13">
        <v>0.01479860664221172</v>
      </c>
      <c r="T143" s="10"/>
      <c r="U143" s="10"/>
      <c r="V143" s="10"/>
      <c r="W143" s="10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1:42" ht="12.75">
      <c r="A144" s="10" t="s">
        <v>422</v>
      </c>
      <c r="B144" s="10" t="s">
        <v>468</v>
      </c>
      <c r="C144" s="30" t="s">
        <v>279</v>
      </c>
      <c r="D144" s="36">
        <v>3.816062176</v>
      </c>
      <c r="E144" s="43">
        <v>0.300341</v>
      </c>
      <c r="F144" s="41">
        <v>0.3189342686722777</v>
      </c>
      <c r="G144" s="50">
        <v>0.018593268672277674</v>
      </c>
      <c r="H144" s="46">
        <v>96.44774072097736</v>
      </c>
      <c r="I144" s="46">
        <v>5.4477407209773645</v>
      </c>
      <c r="J144" s="12">
        <v>0.2676470588235294</v>
      </c>
      <c r="K144" s="12">
        <v>0.34545454545454546</v>
      </c>
      <c r="L144" s="12">
        <v>0.35294117647058826</v>
      </c>
      <c r="M144" s="12">
        <v>0.6983957219251338</v>
      </c>
      <c r="N144" s="48">
        <v>0.2836698256499334</v>
      </c>
      <c r="O144" s="13">
        <v>0.359604521353188</v>
      </c>
      <c r="P144" s="12">
        <v>0.3689639432969923</v>
      </c>
      <c r="Q144" s="13">
        <v>0.7285684646501802</v>
      </c>
      <c r="R144" s="13">
        <v>0.016022766826404022</v>
      </c>
      <c r="S144" s="13">
        <v>0.01414997589864253</v>
      </c>
      <c r="T144" s="10"/>
      <c r="U144" s="10"/>
      <c r="V144" s="10"/>
      <c r="W144" s="10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1:42" ht="12.75">
      <c r="A145" s="10" t="s">
        <v>479</v>
      </c>
      <c r="B145" s="10" t="s">
        <v>480</v>
      </c>
      <c r="C145" s="30" t="s">
        <v>565</v>
      </c>
      <c r="D145" s="36">
        <v>3.7135593220338983</v>
      </c>
      <c r="E145" s="43">
        <v>0.315789</v>
      </c>
      <c r="F145" s="41">
        <v>0.33408438554881165</v>
      </c>
      <c r="G145" s="50">
        <v>0.01829538554881166</v>
      </c>
      <c r="H145" s="46">
        <v>156.99487648483068</v>
      </c>
      <c r="I145" s="46">
        <v>7.994876484830684</v>
      </c>
      <c r="J145" s="12">
        <v>0.290448343079922</v>
      </c>
      <c r="K145" s="12">
        <v>0.36923076923076925</v>
      </c>
      <c r="L145" s="12">
        <v>0.4074074074074074</v>
      </c>
      <c r="M145" s="12">
        <v>0.7766381766381767</v>
      </c>
      <c r="N145" s="48">
        <v>0.3060328976312489</v>
      </c>
      <c r="O145" s="13">
        <v>0.38289722476039434</v>
      </c>
      <c r="P145" s="12">
        <v>0.4229919619587343</v>
      </c>
      <c r="Q145" s="13">
        <v>0.8058891867191287</v>
      </c>
      <c r="R145" s="13">
        <v>0.015584554551326901</v>
      </c>
      <c r="S145" s="13">
        <v>0.013666455529625088</v>
      </c>
      <c r="T145" s="10"/>
      <c r="U145" s="10"/>
      <c r="V145" s="10"/>
      <c r="W145" s="10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</row>
    <row r="146" spans="1:23" ht="12.75">
      <c r="A146" s="10" t="s">
        <v>66</v>
      </c>
      <c r="B146" s="10" t="s">
        <v>67</v>
      </c>
      <c r="C146" s="30" t="s">
        <v>542</v>
      </c>
      <c r="D146" s="36">
        <v>3.964480874</v>
      </c>
      <c r="E146" s="43">
        <v>0.307692</v>
      </c>
      <c r="F146" s="41">
        <v>0.32591455149383347</v>
      </c>
      <c r="G146" s="50">
        <v>0.01822255149383345</v>
      </c>
      <c r="H146" s="46">
        <v>84.26400504955703</v>
      </c>
      <c r="I146" s="46">
        <v>4.264005049557028</v>
      </c>
      <c r="J146" s="12">
        <v>0.25</v>
      </c>
      <c r="K146" s="12">
        <v>0.3314917127071823</v>
      </c>
      <c r="L146" s="12">
        <v>0.384375</v>
      </c>
      <c r="M146" s="12">
        <v>0.7158667127071823</v>
      </c>
      <c r="N146" s="48">
        <v>0.2633250157798657</v>
      </c>
      <c r="O146" s="13">
        <v>0.34327073218109677</v>
      </c>
      <c r="P146" s="12">
        <v>0.39770001577986575</v>
      </c>
      <c r="Q146" s="13">
        <v>0.7409707479609625</v>
      </c>
      <c r="R146" s="13">
        <v>0.013325015779865723</v>
      </c>
      <c r="S146" s="13">
        <v>0.011779019473914465</v>
      </c>
      <c r="T146" s="10"/>
      <c r="U146" s="10"/>
      <c r="V146" s="10"/>
      <c r="W146" s="10"/>
    </row>
    <row r="147" spans="1:42" ht="12.75">
      <c r="A147" s="10" t="s">
        <v>391</v>
      </c>
      <c r="B147" s="10" t="s">
        <v>392</v>
      </c>
      <c r="C147" s="30" t="s">
        <v>514</v>
      </c>
      <c r="D147" s="36">
        <v>4.028199566</v>
      </c>
      <c r="E147" s="43">
        <v>0.278523</v>
      </c>
      <c r="F147" s="41">
        <v>0.29650643159787304</v>
      </c>
      <c r="G147" s="50">
        <v>0.017983431597873023</v>
      </c>
      <c r="H147" s="46">
        <v>102.35891661616617</v>
      </c>
      <c r="I147" s="46">
        <v>5.358916616166169</v>
      </c>
      <c r="J147" s="12">
        <v>0.23950617283950618</v>
      </c>
      <c r="K147" s="12">
        <v>0.32537960954446854</v>
      </c>
      <c r="L147" s="12">
        <v>0.4123456790123457</v>
      </c>
      <c r="M147" s="12">
        <v>0.7377252885568142</v>
      </c>
      <c r="N147" s="48">
        <v>0.2527380657189288</v>
      </c>
      <c r="O147" s="13">
        <v>0.33700415751879864</v>
      </c>
      <c r="P147" s="12">
        <v>0.42557757189176837</v>
      </c>
      <c r="Q147" s="13">
        <v>0.762581729410567</v>
      </c>
      <c r="R147" s="13">
        <v>0.013231892879422641</v>
      </c>
      <c r="S147" s="13">
        <v>0.011624547974330102</v>
      </c>
      <c r="T147" s="10"/>
      <c r="U147" s="10"/>
      <c r="V147" s="10"/>
      <c r="W147" s="10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1:23" ht="12.75">
      <c r="A148" s="10" t="s">
        <v>406</v>
      </c>
      <c r="B148" s="10" t="s">
        <v>407</v>
      </c>
      <c r="C148" s="30" t="s">
        <v>550</v>
      </c>
      <c r="D148" s="36">
        <v>3.496875</v>
      </c>
      <c r="E148" s="43">
        <v>0.298246</v>
      </c>
      <c r="F148" s="41">
        <v>0.3161272513379035</v>
      </c>
      <c r="G148" s="50">
        <v>0.01788125133790347</v>
      </c>
      <c r="H148" s="46">
        <v>169.1732799363445</v>
      </c>
      <c r="I148" s="46">
        <v>9.1732799363445</v>
      </c>
      <c r="J148" s="12">
        <v>0.2763385146804836</v>
      </c>
      <c r="K148" s="12">
        <v>0.3146067415730337</v>
      </c>
      <c r="L148" s="12">
        <v>0.3592400690846287</v>
      </c>
      <c r="M148" s="12">
        <v>0.6738468106576624</v>
      </c>
      <c r="N148" s="48">
        <v>0.29218183063271935</v>
      </c>
      <c r="O148" s="13">
        <v>0.3293311074419655</v>
      </c>
      <c r="P148" s="12">
        <v>0.37508338503686445</v>
      </c>
      <c r="Q148" s="13">
        <v>0.7044144924788299</v>
      </c>
      <c r="R148" s="13">
        <v>0.01584331595223576</v>
      </c>
      <c r="S148" s="13">
        <v>0.014724365868931777</v>
      </c>
      <c r="T148" s="10"/>
      <c r="U148" s="10"/>
      <c r="V148" s="10"/>
      <c r="W148" s="10"/>
    </row>
    <row r="149" spans="1:23" ht="12.75">
      <c r="A149" s="10" t="s">
        <v>198</v>
      </c>
      <c r="B149" s="10" t="s">
        <v>199</v>
      </c>
      <c r="C149" s="30" t="s">
        <v>562</v>
      </c>
      <c r="D149" s="36">
        <v>3.718377088</v>
      </c>
      <c r="E149" s="43">
        <v>0.309816</v>
      </c>
      <c r="F149" s="41">
        <v>0.32765693561177817</v>
      </c>
      <c r="G149" s="50">
        <v>0.017840935611778186</v>
      </c>
      <c r="H149" s="46">
        <v>113.81616100943968</v>
      </c>
      <c r="I149" s="46">
        <v>5.816161009439682</v>
      </c>
      <c r="J149" s="12">
        <v>0.2727272727272727</v>
      </c>
      <c r="K149" s="12">
        <v>0.3062200956937799</v>
      </c>
      <c r="L149" s="12">
        <v>0.4015151515151515</v>
      </c>
      <c r="M149" s="12">
        <v>0.7077352472089313</v>
      </c>
      <c r="N149" s="48">
        <v>0.2874145480036356</v>
      </c>
      <c r="O149" s="13">
        <v>0.3201343564819131</v>
      </c>
      <c r="P149" s="12">
        <v>0.41620242679151437</v>
      </c>
      <c r="Q149" s="13">
        <v>0.7363367832734274</v>
      </c>
      <c r="R149" s="13">
        <v>0.014687275276362877</v>
      </c>
      <c r="S149" s="13">
        <v>0.013914260788133181</v>
      </c>
      <c r="T149" s="10"/>
      <c r="U149" s="10"/>
      <c r="V149" s="10"/>
      <c r="W149" s="10"/>
    </row>
    <row r="150" spans="1:23" ht="12.75">
      <c r="A150" s="10" t="s">
        <v>476</v>
      </c>
      <c r="B150" s="10" t="s">
        <v>74</v>
      </c>
      <c r="C150" s="30" t="s">
        <v>508</v>
      </c>
      <c r="D150" s="36">
        <v>3.811740891</v>
      </c>
      <c r="E150" s="43">
        <v>0.299145</v>
      </c>
      <c r="F150" s="41">
        <v>0.31692183306495636</v>
      </c>
      <c r="G150" s="50">
        <v>0.017776833064956366</v>
      </c>
      <c r="H150" s="46">
        <v>114.23956340579969</v>
      </c>
      <c r="I150" s="46">
        <v>6.239563405799686</v>
      </c>
      <c r="J150" s="12">
        <v>0.24770642201834864</v>
      </c>
      <c r="K150" s="12">
        <v>0.3134020618556701</v>
      </c>
      <c r="L150" s="12">
        <v>0.31880733944954126</v>
      </c>
      <c r="M150" s="12">
        <v>0.6322094013052113</v>
      </c>
      <c r="N150" s="48">
        <v>0.26201734726100845</v>
      </c>
      <c r="O150" s="13">
        <v>0.32626714104288596</v>
      </c>
      <c r="P150" s="12">
        <v>0.33311826469220107</v>
      </c>
      <c r="Q150" s="13">
        <v>0.659385405735087</v>
      </c>
      <c r="R150" s="13">
        <v>0.014310925242659811</v>
      </c>
      <c r="S150" s="13">
        <v>0.012865079187215855</v>
      </c>
      <c r="T150" s="10"/>
      <c r="U150" s="10"/>
      <c r="V150" s="10"/>
      <c r="W150" s="10"/>
    </row>
    <row r="151" spans="1:23" ht="12.75">
      <c r="A151" s="10" t="s">
        <v>247</v>
      </c>
      <c r="B151" s="10" t="s">
        <v>248</v>
      </c>
      <c r="C151" s="30" t="s">
        <v>541</v>
      </c>
      <c r="D151" s="36">
        <v>3.661716172</v>
      </c>
      <c r="E151" s="43">
        <v>0.30485</v>
      </c>
      <c r="F151" s="41">
        <v>0.32259786863798035</v>
      </c>
      <c r="G151" s="50">
        <v>0.017747868637980335</v>
      </c>
      <c r="H151" s="46">
        <v>169.6848771202455</v>
      </c>
      <c r="I151" s="46">
        <v>7.684877120245488</v>
      </c>
      <c r="J151" s="12">
        <v>0.3016759776536313</v>
      </c>
      <c r="K151" s="12">
        <v>0.371900826446281</v>
      </c>
      <c r="L151" s="12">
        <v>0.5418994413407822</v>
      </c>
      <c r="M151" s="12">
        <v>0.9138002677870631</v>
      </c>
      <c r="N151" s="48">
        <v>0.315986735791891</v>
      </c>
      <c r="O151" s="13">
        <v>0.3846031026780917</v>
      </c>
      <c r="P151" s="12">
        <v>0.5562101994790418</v>
      </c>
      <c r="Q151" s="13">
        <v>0.9408133021571335</v>
      </c>
      <c r="R151" s="13">
        <v>0.014310758138259716</v>
      </c>
      <c r="S151" s="13">
        <v>0.01270227623181075</v>
      </c>
      <c r="T151" s="10"/>
      <c r="U151" s="10"/>
      <c r="V151" s="10"/>
      <c r="W151" s="10"/>
    </row>
    <row r="152" spans="1:26" s="29" customFormat="1" ht="12.75">
      <c r="A152" s="29" t="s">
        <v>455</v>
      </c>
      <c r="B152" s="29" t="s">
        <v>456</v>
      </c>
      <c r="C152" s="25" t="s">
        <v>512</v>
      </c>
      <c r="D152" s="35">
        <v>3.6938271604938273</v>
      </c>
      <c r="E152" s="40">
        <v>0.316547</v>
      </c>
      <c r="F152" s="41">
        <v>0.3342086872824957</v>
      </c>
      <c r="G152" s="49">
        <v>0.017661687282495675</v>
      </c>
      <c r="H152" s="45">
        <v>99.91001506453381</v>
      </c>
      <c r="I152" s="45">
        <v>4.910015064533809</v>
      </c>
      <c r="J152" s="28">
        <v>0.25132275132275134</v>
      </c>
      <c r="K152" s="28">
        <v>0.291358024691358</v>
      </c>
      <c r="L152" s="28">
        <v>0.37037037037037035</v>
      </c>
      <c r="M152" s="28">
        <v>0.6617283950617283</v>
      </c>
      <c r="N152" s="47">
        <v>0.26431220916543335</v>
      </c>
      <c r="O152" s="26">
        <v>0.3034815186778613</v>
      </c>
      <c r="P152" s="28">
        <v>0.38335982821305237</v>
      </c>
      <c r="Q152" s="26">
        <v>0.6868413468909136</v>
      </c>
      <c r="R152" s="26">
        <v>0.012989457842682017</v>
      </c>
      <c r="S152" s="26">
        <v>0.012123493986503253</v>
      </c>
      <c r="T152" s="10"/>
      <c r="U152" s="25"/>
      <c r="V152" s="25"/>
      <c r="W152" s="25"/>
      <c r="X152" s="25"/>
      <c r="Y152" s="25"/>
      <c r="Z152" s="25"/>
    </row>
    <row r="153" spans="1:26" s="29" customFormat="1" ht="12.75">
      <c r="A153" s="29" t="s">
        <v>420</v>
      </c>
      <c r="B153" s="29" t="s">
        <v>472</v>
      </c>
      <c r="C153" s="25" t="s">
        <v>279</v>
      </c>
      <c r="D153" s="35">
        <v>4.058165548</v>
      </c>
      <c r="E153" s="40">
        <v>0.302491</v>
      </c>
      <c r="F153" s="41">
        <v>0.32010485041995784</v>
      </c>
      <c r="G153" s="49">
        <v>0.017613850419957833</v>
      </c>
      <c r="H153" s="45">
        <v>103.94946296800815</v>
      </c>
      <c r="I153" s="45">
        <v>4.949462968008149</v>
      </c>
      <c r="J153" s="28">
        <v>0.2544987146529563</v>
      </c>
      <c r="K153" s="28">
        <v>0.34451901565995524</v>
      </c>
      <c r="L153" s="28">
        <v>0.42930591259640105</v>
      </c>
      <c r="M153" s="28">
        <v>0.7738249282563563</v>
      </c>
      <c r="N153" s="47">
        <v>0.2672222698406379</v>
      </c>
      <c r="O153" s="26">
        <v>0.35559163974945895</v>
      </c>
      <c r="P153" s="28">
        <v>0.44202946778408264</v>
      </c>
      <c r="Q153" s="26">
        <v>0.7976211075335415</v>
      </c>
      <c r="R153" s="26">
        <v>0.01272355518768159</v>
      </c>
      <c r="S153" s="26">
        <v>0.011072624089503713</v>
      </c>
      <c r="T153" s="10"/>
      <c r="U153" s="25"/>
      <c r="V153" s="25"/>
      <c r="W153" s="25"/>
      <c r="X153" s="25"/>
      <c r="Y153" s="25"/>
      <c r="Z153" s="25"/>
    </row>
    <row r="154" spans="1:23" ht="12.75">
      <c r="A154" s="10" t="s">
        <v>33</v>
      </c>
      <c r="B154" s="10" t="s">
        <v>270</v>
      </c>
      <c r="C154" s="30" t="s">
        <v>507</v>
      </c>
      <c r="D154" s="36">
        <v>3.845601436</v>
      </c>
      <c r="E154" s="43">
        <v>0.275591</v>
      </c>
      <c r="F154" s="41">
        <v>0.29296070611173874</v>
      </c>
      <c r="G154" s="50">
        <v>0.01736970611173877</v>
      </c>
      <c r="H154" s="46">
        <v>121.61802902857247</v>
      </c>
      <c r="I154" s="46">
        <v>6.618029028572465</v>
      </c>
      <c r="J154" s="12">
        <v>0.23046092184368738</v>
      </c>
      <c r="K154" s="12">
        <v>0.2963636363636364</v>
      </c>
      <c r="L154" s="12">
        <v>0.342685370741483</v>
      </c>
      <c r="M154" s="12">
        <v>0.6390490071051194</v>
      </c>
      <c r="N154" s="48">
        <v>0.2437235050672795</v>
      </c>
      <c r="O154" s="13">
        <v>0.3083964164155863</v>
      </c>
      <c r="P154" s="12">
        <v>0.35594795396507506</v>
      </c>
      <c r="Q154" s="13">
        <v>0.6643443703806613</v>
      </c>
      <c r="R154" s="13">
        <v>0.013262583223592112</v>
      </c>
      <c r="S154" s="13">
        <v>0.01203278005194991</v>
      </c>
      <c r="T154" s="10"/>
      <c r="U154" s="10"/>
      <c r="V154" s="10"/>
      <c r="W154" s="10"/>
    </row>
    <row r="155" spans="1:42" ht="12.75">
      <c r="A155" s="10" t="s">
        <v>200</v>
      </c>
      <c r="B155" s="10" t="s">
        <v>178</v>
      </c>
      <c r="C155" s="30" t="s">
        <v>513</v>
      </c>
      <c r="D155" s="36">
        <v>4.020771513</v>
      </c>
      <c r="E155" s="43">
        <v>0.310112</v>
      </c>
      <c r="F155" s="41">
        <v>0.3272301893017411</v>
      </c>
      <c r="G155" s="50">
        <v>0.017118189301741082</v>
      </c>
      <c r="H155" s="46">
        <v>165.6174342392748</v>
      </c>
      <c r="I155" s="46">
        <v>7.617434239274786</v>
      </c>
      <c r="J155" s="12">
        <v>0.2687074829931973</v>
      </c>
      <c r="K155" s="12">
        <v>0.35267857142857145</v>
      </c>
      <c r="L155" s="12">
        <v>0.45408163265306123</v>
      </c>
      <c r="M155" s="12">
        <v>0.8067602040816326</v>
      </c>
      <c r="N155" s="48">
        <v>0.2816623031280183</v>
      </c>
      <c r="O155" s="13">
        <v>0.36401403904653984</v>
      </c>
      <c r="P155" s="12">
        <v>0.46703645278788225</v>
      </c>
      <c r="Q155" s="13">
        <v>0.8310504918344221</v>
      </c>
      <c r="R155" s="13">
        <v>0.012954820134821021</v>
      </c>
      <c r="S155" s="13">
        <v>0.011335467617968387</v>
      </c>
      <c r="T155" s="10"/>
      <c r="U155" s="10"/>
      <c r="V155" s="10"/>
      <c r="W155" s="10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</row>
    <row r="156" spans="1:23" ht="12.75">
      <c r="A156" s="10" t="s">
        <v>34</v>
      </c>
      <c r="B156" s="10" t="s">
        <v>35</v>
      </c>
      <c r="C156" s="30" t="s">
        <v>507</v>
      </c>
      <c r="D156" s="36">
        <v>3.366</v>
      </c>
      <c r="E156" s="43">
        <v>0.291375</v>
      </c>
      <c r="F156" s="41">
        <v>0.30816576944900903</v>
      </c>
      <c r="G156" s="50">
        <v>0.016790769449009035</v>
      </c>
      <c r="H156" s="46">
        <v>140.2031150936249</v>
      </c>
      <c r="I156" s="46">
        <v>7.203115093624888</v>
      </c>
      <c r="J156" s="12">
        <v>0.28663793103448276</v>
      </c>
      <c r="K156" s="12">
        <v>0.3232931726907631</v>
      </c>
      <c r="L156" s="12">
        <v>0.4073275862068966</v>
      </c>
      <c r="M156" s="12">
        <v>0.7306207588976597</v>
      </c>
      <c r="N156" s="48">
        <v>0.3021618859776398</v>
      </c>
      <c r="O156" s="13">
        <v>0.33775725922414634</v>
      </c>
      <c r="P156" s="12">
        <v>0.42285154115005363</v>
      </c>
      <c r="Q156" s="13">
        <v>0.7606088003742</v>
      </c>
      <c r="R156" s="13">
        <v>0.015523954943157059</v>
      </c>
      <c r="S156" s="13">
        <v>0.014464086533383269</v>
      </c>
      <c r="T156" s="10"/>
      <c r="U156" s="10"/>
      <c r="V156" s="10"/>
      <c r="W156" s="10"/>
    </row>
    <row r="157" spans="1:23" ht="12.75">
      <c r="A157" s="10" t="s">
        <v>259</v>
      </c>
      <c r="B157" s="10" t="s">
        <v>260</v>
      </c>
      <c r="C157" s="30" t="s">
        <v>544</v>
      </c>
      <c r="D157" s="36">
        <v>3.967409948542024</v>
      </c>
      <c r="E157" s="43">
        <v>0.3375</v>
      </c>
      <c r="F157" s="41">
        <v>0.3541010544975639</v>
      </c>
      <c r="G157" s="50">
        <v>0.016601054497563883</v>
      </c>
      <c r="H157" s="46">
        <v>159.64042179902557</v>
      </c>
      <c r="I157" s="46">
        <v>6.6404217990255745</v>
      </c>
      <c r="J157" s="12">
        <v>0.2849162011173184</v>
      </c>
      <c r="K157" s="12">
        <v>0.33793103448275863</v>
      </c>
      <c r="L157" s="12">
        <v>0.44692737430167595</v>
      </c>
      <c r="M157" s="12">
        <v>0.7848584087844346</v>
      </c>
      <c r="N157" s="48">
        <v>0.2972819772793772</v>
      </c>
      <c r="O157" s="13">
        <v>0.34938003758452685</v>
      </c>
      <c r="P157" s="12">
        <v>0.45929315046373476</v>
      </c>
      <c r="Q157" s="13">
        <v>0.8086731880482616</v>
      </c>
      <c r="R157" s="13">
        <v>0.012365776162058806</v>
      </c>
      <c r="S157" s="13">
        <v>0.011449003101768218</v>
      </c>
      <c r="T157" s="10"/>
      <c r="U157" s="10"/>
      <c r="V157" s="10"/>
      <c r="W157" s="10"/>
    </row>
    <row r="158" spans="1:23" ht="12.75">
      <c r="A158" s="10" t="s">
        <v>305</v>
      </c>
      <c r="B158" s="10" t="s">
        <v>452</v>
      </c>
      <c r="C158" s="30" t="s">
        <v>541</v>
      </c>
      <c r="D158" s="36">
        <v>3.666051661</v>
      </c>
      <c r="E158" s="43">
        <v>0.325843</v>
      </c>
      <c r="F158" s="41">
        <v>0.34186805595759734</v>
      </c>
      <c r="G158" s="50">
        <v>0.016025055957597345</v>
      </c>
      <c r="H158" s="46">
        <v>147.70502792090466</v>
      </c>
      <c r="I158" s="46">
        <v>5.705027920904655</v>
      </c>
      <c r="J158" s="12">
        <v>0.29521829521829523</v>
      </c>
      <c r="K158" s="12">
        <v>0.3634686346863469</v>
      </c>
      <c r="L158" s="12">
        <v>0.5197505197505198</v>
      </c>
      <c r="M158" s="12">
        <v>0.8832191544368666</v>
      </c>
      <c r="N158" s="48">
        <v>0.3070790601266209</v>
      </c>
      <c r="O158" s="13">
        <v>0.3739945164592337</v>
      </c>
      <c r="P158" s="12">
        <v>0.5316112846588454</v>
      </c>
      <c r="Q158" s="13">
        <v>0.9056058011180792</v>
      </c>
      <c r="R158" s="13">
        <v>0.01186076490832566</v>
      </c>
      <c r="S158" s="13">
        <v>0.010525881772886825</v>
      </c>
      <c r="T158" s="10"/>
      <c r="U158" s="10"/>
      <c r="V158" s="10"/>
      <c r="W158" s="10"/>
    </row>
    <row r="159" spans="1:23" ht="12.75">
      <c r="A159" s="10" t="s">
        <v>396</v>
      </c>
      <c r="B159" s="10" t="s">
        <v>380</v>
      </c>
      <c r="C159" s="30" t="s">
        <v>514</v>
      </c>
      <c r="D159" s="36">
        <v>3.532763533</v>
      </c>
      <c r="E159" s="43">
        <v>0.29918</v>
      </c>
      <c r="F159" s="41">
        <v>0.31458602988567114</v>
      </c>
      <c r="G159" s="50">
        <v>0.015406029885671135</v>
      </c>
      <c r="H159" s="46">
        <v>80.75899129210376</v>
      </c>
      <c r="I159" s="46">
        <v>3.758991292103758</v>
      </c>
      <c r="J159" s="12">
        <v>0.2326283987915408</v>
      </c>
      <c r="K159" s="12">
        <v>0.27350427350427353</v>
      </c>
      <c r="L159" s="12">
        <v>0.34441087613293053</v>
      </c>
      <c r="M159" s="12">
        <v>0.6179151496372041</v>
      </c>
      <c r="N159" s="48">
        <v>0.2439848679519751</v>
      </c>
      <c r="O159" s="13">
        <v>0.284213650404854</v>
      </c>
      <c r="P159" s="12">
        <v>0.35576734529336485</v>
      </c>
      <c r="Q159" s="13">
        <v>0.6399809956982189</v>
      </c>
      <c r="R159" s="13">
        <v>0.011356469160434313</v>
      </c>
      <c r="S159" s="13">
        <v>0.010709376900580492</v>
      </c>
      <c r="T159" s="10"/>
      <c r="U159" s="10"/>
      <c r="V159" s="10"/>
      <c r="W159" s="10"/>
    </row>
    <row r="160" spans="1:23" ht="12.75">
      <c r="A160" s="10" t="s">
        <v>379</v>
      </c>
      <c r="B160" s="10" t="s">
        <v>380</v>
      </c>
      <c r="C160" s="30" t="s">
        <v>543</v>
      </c>
      <c r="D160" s="36">
        <v>3.314285714</v>
      </c>
      <c r="E160" s="43">
        <v>0.299754</v>
      </c>
      <c r="F160" s="41">
        <v>0.3142812544468336</v>
      </c>
      <c r="G160" s="50">
        <v>0.01452725444683356</v>
      </c>
      <c r="H160" s="46">
        <v>130.91247055986128</v>
      </c>
      <c r="I160" s="46">
        <v>5.912470559861276</v>
      </c>
      <c r="J160" s="12">
        <v>0.2753303964757709</v>
      </c>
      <c r="K160" s="12">
        <v>0.3141683778234086</v>
      </c>
      <c r="L160" s="12">
        <v>0.3392070484581498</v>
      </c>
      <c r="M160" s="12">
        <v>0.6533754262815584</v>
      </c>
      <c r="N160" s="48">
        <v>0.28835345938295437</v>
      </c>
      <c r="O160" s="13">
        <v>0.3263089744555673</v>
      </c>
      <c r="P160" s="12">
        <v>0.3522301113653333</v>
      </c>
      <c r="Q160" s="13">
        <v>0.6785390858209006</v>
      </c>
      <c r="R160" s="13">
        <v>0.01302306290718347</v>
      </c>
      <c r="S160" s="13">
        <v>0.012140596632158662</v>
      </c>
      <c r="T160" s="10"/>
      <c r="U160" s="10"/>
      <c r="V160" s="10"/>
      <c r="W160" s="10"/>
    </row>
    <row r="161" spans="1:23" ht="12.75">
      <c r="A161" s="10" t="s">
        <v>149</v>
      </c>
      <c r="B161" s="10" t="s">
        <v>150</v>
      </c>
      <c r="C161" s="30" t="s">
        <v>540</v>
      </c>
      <c r="D161" s="36">
        <v>3.72407045</v>
      </c>
      <c r="E161" s="43">
        <v>0.310811</v>
      </c>
      <c r="F161" s="41">
        <v>0.32501053769662275</v>
      </c>
      <c r="G161" s="50">
        <v>0.014199537696622744</v>
      </c>
      <c r="H161" s="46">
        <v>125.25389894775041</v>
      </c>
      <c r="I161" s="46">
        <v>5.2538989477504145</v>
      </c>
      <c r="J161" s="12">
        <v>0.26258205689277897</v>
      </c>
      <c r="K161" s="12">
        <v>0.32669322709163345</v>
      </c>
      <c r="L161" s="12">
        <v>0.350109409190372</v>
      </c>
      <c r="M161" s="12">
        <v>0.6768026362820054</v>
      </c>
      <c r="N161" s="48">
        <v>0.2740785534961716</v>
      </c>
      <c r="O161" s="13">
        <v>0.3371591612504989</v>
      </c>
      <c r="P161" s="12">
        <v>0.3616059057937646</v>
      </c>
      <c r="Q161" s="13">
        <v>0.6987650670442636</v>
      </c>
      <c r="R161" s="13">
        <v>0.011496496603392636</v>
      </c>
      <c r="S161" s="13">
        <v>0.010465934158865431</v>
      </c>
      <c r="T161" s="10"/>
      <c r="U161" s="10"/>
      <c r="V161" s="10"/>
      <c r="W161" s="10"/>
    </row>
    <row r="162" spans="1:23" ht="12.75">
      <c r="A162" s="10" t="s">
        <v>15</v>
      </c>
      <c r="B162" s="10" t="s">
        <v>62</v>
      </c>
      <c r="C162" s="30" t="s">
        <v>564</v>
      </c>
      <c r="D162" s="36">
        <v>3.809931507</v>
      </c>
      <c r="E162" s="43">
        <v>0.311751</v>
      </c>
      <c r="F162" s="41">
        <v>0.3255402688689225</v>
      </c>
      <c r="G162" s="50">
        <v>0.01378926886892251</v>
      </c>
      <c r="H162" s="46">
        <v>155.7502921183407</v>
      </c>
      <c r="I162" s="46">
        <v>5.750292118340695</v>
      </c>
      <c r="J162" s="12">
        <v>0.2835538752362949</v>
      </c>
      <c r="K162" s="12">
        <v>0.3458904109589041</v>
      </c>
      <c r="L162" s="12">
        <v>0.45746691871455575</v>
      </c>
      <c r="M162" s="12">
        <v>0.8033573296734599</v>
      </c>
      <c r="N162" s="48">
        <v>0.29442399266226976</v>
      </c>
      <c r="O162" s="13">
        <v>0.3557368015725012</v>
      </c>
      <c r="P162" s="12">
        <v>0.4683370361405306</v>
      </c>
      <c r="Q162" s="13">
        <v>0.8240738377130319</v>
      </c>
      <c r="R162" s="13">
        <v>0.010870117425974879</v>
      </c>
      <c r="S162" s="13">
        <v>0.0098463906135971</v>
      </c>
      <c r="T162" s="10"/>
      <c r="U162" s="10"/>
      <c r="V162" s="10"/>
      <c r="W162" s="10"/>
    </row>
    <row r="163" spans="1:23" ht="12.75">
      <c r="A163" s="10" t="s">
        <v>215</v>
      </c>
      <c r="B163" s="10" t="s">
        <v>78</v>
      </c>
      <c r="C163" s="30" t="s">
        <v>509</v>
      </c>
      <c r="D163" s="36">
        <v>4.209302326</v>
      </c>
      <c r="E163" s="43">
        <v>0.324627</v>
      </c>
      <c r="F163" s="41">
        <v>0.3377134997602885</v>
      </c>
      <c r="G163" s="50">
        <v>0.013086499760288528</v>
      </c>
      <c r="H163" s="46">
        <v>202.01443587151465</v>
      </c>
      <c r="I163" s="46">
        <v>7.0144358715146495</v>
      </c>
      <c r="J163" s="12">
        <v>0.30708661417322836</v>
      </c>
      <c r="K163" s="12">
        <v>0.3868312757201646</v>
      </c>
      <c r="L163" s="12">
        <v>0.4692913385826772</v>
      </c>
      <c r="M163" s="12">
        <v>0.8561226143028418</v>
      </c>
      <c r="N163" s="48">
        <v>0.31813296987640105</v>
      </c>
      <c r="O163" s="13">
        <v>0.39645327280043163</v>
      </c>
      <c r="P163" s="12">
        <v>0.4803376942858499</v>
      </c>
      <c r="Q163" s="13">
        <v>0.8767909670862815</v>
      </c>
      <c r="R163" s="13">
        <v>0.011046355703172694</v>
      </c>
      <c r="S163" s="13">
        <v>0.009621997080267009</v>
      </c>
      <c r="T163" s="10"/>
      <c r="U163" s="10"/>
      <c r="V163" s="10"/>
      <c r="W163" s="10"/>
    </row>
    <row r="164" spans="1:23" ht="12.75">
      <c r="A164" s="10" t="s">
        <v>162</v>
      </c>
      <c r="B164" s="10" t="s">
        <v>456</v>
      </c>
      <c r="C164" s="30" t="s">
        <v>505</v>
      </c>
      <c r="D164" s="36">
        <v>3.782352941</v>
      </c>
      <c r="E164" s="43">
        <v>0.313726</v>
      </c>
      <c r="F164" s="41">
        <v>0.32643529377924985</v>
      </c>
      <c r="G164" s="50">
        <v>0.012709293779249842</v>
      </c>
      <c r="H164" s="46">
        <v>88.2409999137087</v>
      </c>
      <c r="I164" s="46">
        <v>3.2409999137087055</v>
      </c>
      <c r="J164" s="12">
        <v>0.2768729641693811</v>
      </c>
      <c r="K164" s="12">
        <v>0.33727810650887574</v>
      </c>
      <c r="L164" s="12">
        <v>0.3778501628664495</v>
      </c>
      <c r="M164" s="12">
        <v>0.7151282693753253</v>
      </c>
      <c r="N164" s="48">
        <v>0.28742996714563096</v>
      </c>
      <c r="O164" s="13">
        <v>0.3468668636500258</v>
      </c>
      <c r="P164" s="12">
        <v>0.38840716584269935</v>
      </c>
      <c r="Q164" s="13">
        <v>0.7352740294927251</v>
      </c>
      <c r="R164" s="13">
        <v>0.01055700297624984</v>
      </c>
      <c r="S164" s="13">
        <v>0.00958875714115004</v>
      </c>
      <c r="T164" s="10"/>
      <c r="U164" s="10"/>
      <c r="V164" s="10"/>
      <c r="W164" s="10"/>
    </row>
    <row r="165" spans="1:23" ht="12.75">
      <c r="A165" s="10" t="s">
        <v>349</v>
      </c>
      <c r="B165" s="10" t="s">
        <v>30</v>
      </c>
      <c r="C165" s="30" t="s">
        <v>507</v>
      </c>
      <c r="D165" s="36">
        <v>3.589181287</v>
      </c>
      <c r="E165" s="43">
        <v>0.288462</v>
      </c>
      <c r="F165" s="41">
        <v>0.3009585290916733</v>
      </c>
      <c r="G165" s="50">
        <v>0.012496529091673314</v>
      </c>
      <c r="H165" s="46">
        <v>171.49843512767012</v>
      </c>
      <c r="I165" s="46">
        <v>6.49843512767012</v>
      </c>
      <c r="J165" s="12">
        <v>0.2687296416938111</v>
      </c>
      <c r="K165" s="12">
        <v>0.32840236686390534</v>
      </c>
      <c r="L165" s="12">
        <v>0.3973941368078176</v>
      </c>
      <c r="M165" s="12">
        <v>0.7257965036717229</v>
      </c>
      <c r="N165" s="48">
        <v>0.2793134122600491</v>
      </c>
      <c r="O165" s="13">
        <v>0.33801543657939365</v>
      </c>
      <c r="P165" s="12">
        <v>0.4079779073740556</v>
      </c>
      <c r="Q165" s="13">
        <v>0.7459933439534492</v>
      </c>
      <c r="R165" s="13">
        <v>0.010583770566237993</v>
      </c>
      <c r="S165" s="13">
        <v>0.00961306971548831</v>
      </c>
      <c r="T165" s="10"/>
      <c r="U165" s="10"/>
      <c r="V165" s="10"/>
      <c r="W165" s="10"/>
    </row>
    <row r="166" spans="1:42" ht="12.75">
      <c r="A166" s="10" t="s">
        <v>362</v>
      </c>
      <c r="B166" s="10" t="s">
        <v>416</v>
      </c>
      <c r="C166" s="30" t="s">
        <v>516</v>
      </c>
      <c r="D166" s="36">
        <v>3.4473161033797215</v>
      </c>
      <c r="E166" s="43">
        <v>0.30183727034120733</v>
      </c>
      <c r="F166" s="41">
        <v>0.3142726692335349</v>
      </c>
      <c r="G166" s="50">
        <v>0.012435398892327587</v>
      </c>
      <c r="H166" s="46">
        <v>131.73863882019083</v>
      </c>
      <c r="I166" s="46">
        <v>4.738638820190829</v>
      </c>
      <c r="J166" s="12">
        <v>0.26849894291754756</v>
      </c>
      <c r="K166" s="12">
        <v>0.30218687872763417</v>
      </c>
      <c r="L166" s="12">
        <v>0.3953488372093023</v>
      </c>
      <c r="M166" s="12">
        <v>0.6975357159369364</v>
      </c>
      <c r="N166" s="48">
        <v>0.27851720680801445</v>
      </c>
      <c r="O166" s="13">
        <v>0.3116076318492859</v>
      </c>
      <c r="P166" s="12">
        <v>0.4053671010997692</v>
      </c>
      <c r="Q166" s="13">
        <v>0.7169747329490551</v>
      </c>
      <c r="R166" s="13">
        <v>0.010018263890466894</v>
      </c>
      <c r="S166" s="13">
        <v>0.009420753121651748</v>
      </c>
      <c r="T166" s="10"/>
      <c r="U166" s="10"/>
      <c r="V166" s="10"/>
      <c r="W166" s="10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</row>
    <row r="167" spans="1:23" ht="12.75">
      <c r="A167" s="10" t="s">
        <v>154</v>
      </c>
      <c r="B167" s="10" t="s">
        <v>155</v>
      </c>
      <c r="C167" s="30" t="s">
        <v>505</v>
      </c>
      <c r="D167" s="36">
        <v>3.570422535</v>
      </c>
      <c r="E167" s="43">
        <v>0.330729</v>
      </c>
      <c r="F167" s="41">
        <v>0.3428669385713733</v>
      </c>
      <c r="G167" s="50">
        <v>0.012137938571373297</v>
      </c>
      <c r="H167" s="46">
        <v>140.66090441140733</v>
      </c>
      <c r="I167" s="46">
        <v>4.66090441140733</v>
      </c>
      <c r="J167" s="12">
        <v>0.26356589147286824</v>
      </c>
      <c r="K167" s="12">
        <v>0.32269503546099293</v>
      </c>
      <c r="L167" s="12">
        <v>0.3682170542635659</v>
      </c>
      <c r="M167" s="12">
        <v>0.6909120897245589</v>
      </c>
      <c r="N167" s="48">
        <v>0.2725986519600917</v>
      </c>
      <c r="O167" s="13">
        <v>0.3309590503748357</v>
      </c>
      <c r="P167" s="12">
        <v>0.37724981475078934</v>
      </c>
      <c r="Q167" s="13">
        <v>0.7082088651256251</v>
      </c>
      <c r="R167" s="13">
        <v>0.009032760487223457</v>
      </c>
      <c r="S167" s="13">
        <v>0.008264014913842765</v>
      </c>
      <c r="T167" s="10"/>
      <c r="U167" s="10"/>
      <c r="V167" s="10"/>
      <c r="W167" s="10"/>
    </row>
    <row r="168" spans="1:23" ht="12.75">
      <c r="A168" s="10" t="s">
        <v>451</v>
      </c>
      <c r="B168" s="10" t="s">
        <v>452</v>
      </c>
      <c r="C168" s="30" t="s">
        <v>512</v>
      </c>
      <c r="D168" s="36">
        <v>3.7258805513016844</v>
      </c>
      <c r="E168" s="43">
        <v>0.278752</v>
      </c>
      <c r="F168" s="41">
        <v>0.2907459894266888</v>
      </c>
      <c r="G168" s="50">
        <v>0.011993989426688778</v>
      </c>
      <c r="H168" s="46">
        <v>167.15269257589134</v>
      </c>
      <c r="I168" s="46">
        <v>6.1526925758913364</v>
      </c>
      <c r="J168" s="12">
        <v>0.27521367521367524</v>
      </c>
      <c r="K168" s="12">
        <v>0.34150076569678406</v>
      </c>
      <c r="L168" s="12">
        <v>0.4376068376068376</v>
      </c>
      <c r="M168" s="12">
        <v>0.7791076033036217</v>
      </c>
      <c r="N168" s="48">
        <v>0.28573109842032707</v>
      </c>
      <c r="O168" s="13">
        <v>0.3509229595342899</v>
      </c>
      <c r="P168" s="12">
        <v>0.44812426081348944</v>
      </c>
      <c r="Q168" s="13">
        <v>0.7990472203477794</v>
      </c>
      <c r="R168" s="13">
        <v>0.010517423206651833</v>
      </c>
      <c r="S168" s="13">
        <v>0.009422193837505866</v>
      </c>
      <c r="T168" s="10"/>
      <c r="U168" s="10"/>
      <c r="V168" s="10"/>
      <c r="W168" s="10"/>
    </row>
    <row r="169" spans="1:23" ht="12.75">
      <c r="A169" s="10" t="s">
        <v>356</v>
      </c>
      <c r="B169" s="10" t="s">
        <v>357</v>
      </c>
      <c r="C169" s="30" t="s">
        <v>506</v>
      </c>
      <c r="D169" s="36">
        <v>3.443983402</v>
      </c>
      <c r="E169" s="43">
        <v>0.315789</v>
      </c>
      <c r="F169" s="41">
        <v>0.32761974078422607</v>
      </c>
      <c r="G169" s="50">
        <v>0.01183074078422608</v>
      </c>
      <c r="H169" s="46">
        <v>127.27072642310561</v>
      </c>
      <c r="I169" s="46">
        <v>4.270726423105614</v>
      </c>
      <c r="J169" s="12">
        <v>0.2757847533632287</v>
      </c>
      <c r="K169" s="12">
        <v>0.32432432432432434</v>
      </c>
      <c r="L169" s="12">
        <v>0.3923766816143498</v>
      </c>
      <c r="M169" s="12">
        <v>0.7167010059386741</v>
      </c>
      <c r="N169" s="48">
        <v>0.28536037314597673</v>
      </c>
      <c r="O169" s="13">
        <v>0.33320317343681</v>
      </c>
      <c r="P169" s="12">
        <v>0.4019523013970978</v>
      </c>
      <c r="Q169" s="13">
        <v>0.7351554748339078</v>
      </c>
      <c r="R169" s="13">
        <v>0.009575619782748013</v>
      </c>
      <c r="S169" s="13">
        <v>0.008878849112485654</v>
      </c>
      <c r="T169" s="10"/>
      <c r="U169" s="10"/>
      <c r="V169" s="10"/>
      <c r="W169" s="10"/>
    </row>
    <row r="170" spans="1:23" ht="12.75">
      <c r="A170" s="10" t="s">
        <v>181</v>
      </c>
      <c r="B170" s="10" t="s">
        <v>182</v>
      </c>
      <c r="C170" s="30" t="s">
        <v>549</v>
      </c>
      <c r="D170" s="36">
        <v>3.98489426</v>
      </c>
      <c r="E170" s="43">
        <v>0.314583</v>
      </c>
      <c r="F170" s="41">
        <v>0.3259802048691418</v>
      </c>
      <c r="G170" s="50">
        <v>0.011397204869141808</v>
      </c>
      <c r="H170" s="46">
        <v>168.47049833718808</v>
      </c>
      <c r="I170" s="46">
        <v>5.470498337188076</v>
      </c>
      <c r="J170" s="12">
        <v>0.27348993288590606</v>
      </c>
      <c r="K170" s="12">
        <v>0.3338368580060423</v>
      </c>
      <c r="L170" s="12">
        <v>0.39932885906040266</v>
      </c>
      <c r="M170" s="12">
        <v>0.733165717066445</v>
      </c>
      <c r="N170" s="48">
        <v>0.2826686213711209</v>
      </c>
      <c r="O170" s="13">
        <v>0.34210045066040495</v>
      </c>
      <c r="P170" s="12">
        <v>0.4085075475456175</v>
      </c>
      <c r="Q170" s="13">
        <v>0.7506079982060225</v>
      </c>
      <c r="R170" s="13">
        <v>0.009178688485214859</v>
      </c>
      <c r="S170" s="13">
        <v>0.008263592654362661</v>
      </c>
      <c r="T170" s="10"/>
      <c r="U170" s="10"/>
      <c r="V170" s="10"/>
      <c r="W170" s="10"/>
    </row>
    <row r="171" spans="1:23" ht="12.75">
      <c r="A171" s="10" t="s">
        <v>352</v>
      </c>
      <c r="B171" s="10" t="s">
        <v>353</v>
      </c>
      <c r="C171" s="30" t="s">
        <v>506</v>
      </c>
      <c r="D171" s="36">
        <v>3.819614711</v>
      </c>
      <c r="E171" s="43">
        <v>0.310345</v>
      </c>
      <c r="F171" s="41">
        <v>0.3213197608018384</v>
      </c>
      <c r="G171" s="50">
        <v>0.010974760801838401</v>
      </c>
      <c r="H171" s="46">
        <v>151.092369012053</v>
      </c>
      <c r="I171" s="46">
        <v>5.0923690120530125</v>
      </c>
      <c r="J171" s="12">
        <v>0.27599243856332706</v>
      </c>
      <c r="K171" s="12">
        <v>0.31261101243339257</v>
      </c>
      <c r="L171" s="12">
        <v>0.33648393194706994</v>
      </c>
      <c r="M171" s="12">
        <v>0.6490949443804626</v>
      </c>
      <c r="N171" s="48">
        <v>0.28561884501333273</v>
      </c>
      <c r="O171" s="13">
        <v>0.32165607284556486</v>
      </c>
      <c r="P171" s="12">
        <v>0.3461103383970756</v>
      </c>
      <c r="Q171" s="13">
        <v>0.6677664112426405</v>
      </c>
      <c r="R171" s="13">
        <v>0.009626406450005676</v>
      </c>
      <c r="S171" s="13">
        <v>0.00904506041217229</v>
      </c>
      <c r="T171" s="10"/>
      <c r="U171" s="10"/>
      <c r="V171" s="10"/>
      <c r="W171" s="10"/>
    </row>
    <row r="172" spans="1:42" ht="12.75">
      <c r="A172" s="10" t="s">
        <v>317</v>
      </c>
      <c r="B172" s="10" t="s">
        <v>318</v>
      </c>
      <c r="C172" s="30" t="s">
        <v>282</v>
      </c>
      <c r="D172" s="36">
        <v>3.799132948</v>
      </c>
      <c r="E172" s="43">
        <v>0.306264</v>
      </c>
      <c r="F172" s="41">
        <v>0.3169205549186983</v>
      </c>
      <c r="G172" s="50">
        <v>0.010656554918698324</v>
      </c>
      <c r="H172" s="46">
        <v>174.59275916995898</v>
      </c>
      <c r="I172" s="46">
        <v>4.592759169958981</v>
      </c>
      <c r="J172" s="12">
        <v>0.29876977152899825</v>
      </c>
      <c r="K172" s="12">
        <v>0.4147398843930636</v>
      </c>
      <c r="L172" s="12">
        <v>0.5676625659050967</v>
      </c>
      <c r="M172" s="12">
        <v>0.9824024502981603</v>
      </c>
      <c r="N172" s="48">
        <v>0.3068414045166239</v>
      </c>
      <c r="O172" s="13">
        <v>0.4213768196097673</v>
      </c>
      <c r="P172" s="12">
        <v>0.5757341988927223</v>
      </c>
      <c r="Q172" s="13">
        <v>0.9971110185024896</v>
      </c>
      <c r="R172" s="13">
        <v>0.008071632987625643</v>
      </c>
      <c r="S172" s="13">
        <v>0.006636935216703721</v>
      </c>
      <c r="T172" s="10"/>
      <c r="U172" s="10"/>
      <c r="V172" s="10"/>
      <c r="W172" s="10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</row>
    <row r="173" spans="1:23" ht="12.75">
      <c r="A173" s="10" t="s">
        <v>453</v>
      </c>
      <c r="B173" s="10" t="s">
        <v>454</v>
      </c>
      <c r="C173" s="30" t="s">
        <v>512</v>
      </c>
      <c r="D173" s="36">
        <v>3.787878787878788</v>
      </c>
      <c r="E173" s="43">
        <v>0.278736</v>
      </c>
      <c r="F173" s="41">
        <v>0.2891201399641757</v>
      </c>
      <c r="G173" s="50">
        <v>0.010384139964175698</v>
      </c>
      <c r="H173" s="46">
        <v>112.61380870753314</v>
      </c>
      <c r="I173" s="46">
        <v>3.6138087075331384</v>
      </c>
      <c r="J173" s="12">
        <v>0.24439461883408073</v>
      </c>
      <c r="K173" s="12">
        <v>0.31237322515212984</v>
      </c>
      <c r="L173" s="12">
        <v>0.3923766816143498</v>
      </c>
      <c r="M173" s="12">
        <v>0.7047499067664796</v>
      </c>
      <c r="N173" s="48">
        <v>0.25249732894065724</v>
      </c>
      <c r="O173" s="13">
        <v>0.3197034659382011</v>
      </c>
      <c r="P173" s="12">
        <v>0.4004793917209263</v>
      </c>
      <c r="Q173" s="13">
        <v>0.7201828576591274</v>
      </c>
      <c r="R173" s="13">
        <v>0.00810271010657651</v>
      </c>
      <c r="S173" s="13">
        <v>0.0073302407860712515</v>
      </c>
      <c r="T173" s="10"/>
      <c r="U173" s="10"/>
      <c r="V173" s="10"/>
      <c r="W173" s="10"/>
    </row>
    <row r="174" spans="1:23" ht="12.75">
      <c r="A174" s="10" t="s">
        <v>276</v>
      </c>
      <c r="B174" s="10" t="s">
        <v>488</v>
      </c>
      <c r="C174" s="30" t="s">
        <v>280</v>
      </c>
      <c r="D174" s="36">
        <v>3.694493783</v>
      </c>
      <c r="E174" s="43">
        <v>0.313817</v>
      </c>
      <c r="F174" s="41">
        <v>0.3238474024777167</v>
      </c>
      <c r="G174" s="50">
        <v>0.010030402477716693</v>
      </c>
      <c r="H174" s="46">
        <v>157.28284085798504</v>
      </c>
      <c r="I174" s="46">
        <v>4.282840857985036</v>
      </c>
      <c r="J174" s="12">
        <v>0.2925430210325048</v>
      </c>
      <c r="K174" s="12">
        <v>0.3339253996447602</v>
      </c>
      <c r="L174" s="12">
        <v>0.4588910133843212</v>
      </c>
      <c r="M174" s="12">
        <v>0.7928164130290813</v>
      </c>
      <c r="N174" s="48">
        <v>0.3007320092886903</v>
      </c>
      <c r="O174" s="13">
        <v>0.3415325770124068</v>
      </c>
      <c r="P174" s="12">
        <v>0.4670800016405067</v>
      </c>
      <c r="Q174" s="13">
        <v>0.8086125786529135</v>
      </c>
      <c r="R174" s="13">
        <v>0.008188988256185525</v>
      </c>
      <c r="S174" s="13">
        <v>0.0076071773676466</v>
      </c>
      <c r="T174" s="10"/>
      <c r="U174" s="10"/>
      <c r="V174" s="10"/>
      <c r="W174" s="10"/>
    </row>
    <row r="175" spans="1:23" ht="12.75">
      <c r="A175" s="10" t="s">
        <v>190</v>
      </c>
      <c r="B175" s="10" t="s">
        <v>468</v>
      </c>
      <c r="C175" s="30" t="s">
        <v>562</v>
      </c>
      <c r="D175" s="36">
        <v>3.578066914</v>
      </c>
      <c r="E175" s="43">
        <v>0.316623</v>
      </c>
      <c r="F175" s="41">
        <v>0.3264948419669446</v>
      </c>
      <c r="G175" s="50">
        <v>0.009871841966944628</v>
      </c>
      <c r="H175" s="46">
        <v>148.74154510547203</v>
      </c>
      <c r="I175" s="46">
        <v>3.741545105472028</v>
      </c>
      <c r="J175" s="12">
        <v>0.29774127310061604</v>
      </c>
      <c r="K175" s="12">
        <v>0.34572490706319703</v>
      </c>
      <c r="L175" s="12">
        <v>0.5215605749486653</v>
      </c>
      <c r="M175" s="12">
        <v>0.8672854820118623</v>
      </c>
      <c r="N175" s="48">
        <v>0.30542411725969615</v>
      </c>
      <c r="O175" s="13">
        <v>0.3526794518689071</v>
      </c>
      <c r="P175" s="12">
        <v>0.5292434191077453</v>
      </c>
      <c r="Q175" s="13">
        <v>0.8819228709766525</v>
      </c>
      <c r="R175" s="13">
        <v>0.007682844159080104</v>
      </c>
      <c r="S175" s="13">
        <v>0.006954544805710061</v>
      </c>
      <c r="T175" s="10"/>
      <c r="U175" s="10"/>
      <c r="V175" s="10"/>
      <c r="W175" s="10"/>
    </row>
    <row r="176" spans="1:23" ht="12.75">
      <c r="A176" s="10" t="s">
        <v>558</v>
      </c>
      <c r="B176" s="10" t="s">
        <v>444</v>
      </c>
      <c r="C176" s="30" t="s">
        <v>544</v>
      </c>
      <c r="D176" s="36">
        <v>3.92914979757085</v>
      </c>
      <c r="E176" s="43">
        <v>0.310705</v>
      </c>
      <c r="F176" s="41">
        <v>0.3205310289962946</v>
      </c>
      <c r="G176" s="50">
        <v>0.009826028996294589</v>
      </c>
      <c r="H176" s="46">
        <v>127.76338410558083</v>
      </c>
      <c r="I176" s="46">
        <v>3.763384105580826</v>
      </c>
      <c r="J176" s="12">
        <v>0.27616926503340755</v>
      </c>
      <c r="K176" s="12">
        <v>0.3340080971659919</v>
      </c>
      <c r="L176" s="12">
        <v>0.39420935412026725</v>
      </c>
      <c r="M176" s="12">
        <v>0.7282174512862591</v>
      </c>
      <c r="N176" s="48">
        <v>0.28455096682757425</v>
      </c>
      <c r="O176" s="13">
        <v>0.34162628361453606</v>
      </c>
      <c r="P176" s="12">
        <v>0.40259105591443395</v>
      </c>
      <c r="Q176" s="13">
        <v>0.74421733952897</v>
      </c>
      <c r="R176" s="13">
        <v>0.008381701794166696</v>
      </c>
      <c r="S176" s="13">
        <v>0.007618186448544173</v>
      </c>
      <c r="T176" s="10"/>
      <c r="U176" s="10"/>
      <c r="V176" s="10"/>
      <c r="W176" s="10"/>
    </row>
    <row r="177" spans="1:42" ht="12.75">
      <c r="A177" s="10" t="s">
        <v>534</v>
      </c>
      <c r="B177" s="10" t="s">
        <v>476</v>
      </c>
      <c r="C177" s="30" t="s">
        <v>516</v>
      </c>
      <c r="D177" s="36">
        <v>3.718637992831541</v>
      </c>
      <c r="E177" s="43">
        <v>0.28690807799442897</v>
      </c>
      <c r="F177" s="41">
        <v>0.2967136474160109</v>
      </c>
      <c r="G177" s="50">
        <v>0.00980556942158195</v>
      </c>
      <c r="H177" s="46">
        <v>119.23556271282291</v>
      </c>
      <c r="I177" s="46">
        <v>3.2355627128229116</v>
      </c>
      <c r="J177" s="12">
        <v>0.23673469387755103</v>
      </c>
      <c r="K177" s="12">
        <v>0.3103448275862069</v>
      </c>
      <c r="L177" s="12">
        <v>0.3693877551020408</v>
      </c>
      <c r="M177" s="12">
        <v>0.6797325826882477</v>
      </c>
      <c r="N177" s="48">
        <v>0.2433378830873937</v>
      </c>
      <c r="O177" s="13">
        <v>0.31621699221927935</v>
      </c>
      <c r="P177" s="12">
        <v>0.3759909443118835</v>
      </c>
      <c r="Q177" s="13">
        <v>0.6922079365311629</v>
      </c>
      <c r="R177" s="13">
        <v>0.00660318920984268</v>
      </c>
      <c r="S177" s="13">
        <v>0.005872164633072441</v>
      </c>
      <c r="T177" s="10"/>
      <c r="U177" s="10"/>
      <c r="V177" s="10"/>
      <c r="W177" s="10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</row>
    <row r="178" spans="1:42" ht="12.75">
      <c r="A178" s="10" t="s">
        <v>487</v>
      </c>
      <c r="B178" s="10" t="s">
        <v>488</v>
      </c>
      <c r="C178" s="30" t="s">
        <v>565</v>
      </c>
      <c r="D178" s="36">
        <v>3.6218274111675126</v>
      </c>
      <c r="E178" s="43">
        <v>0.313208</v>
      </c>
      <c r="F178" s="41">
        <v>0.32267391427980485</v>
      </c>
      <c r="G178" s="50">
        <v>0.009465914279804866</v>
      </c>
      <c r="H178" s="46">
        <v>97.50858728414829</v>
      </c>
      <c r="I178" s="46">
        <v>2.508587284148291</v>
      </c>
      <c r="J178" s="12">
        <v>0.26243093922651933</v>
      </c>
      <c r="K178" s="12">
        <v>0.31297709923664124</v>
      </c>
      <c r="L178" s="12">
        <v>0.43646408839779005</v>
      </c>
      <c r="M178" s="12">
        <v>0.7494411876344313</v>
      </c>
      <c r="N178" s="48">
        <v>0.2693607383540008</v>
      </c>
      <c r="O178" s="13">
        <v>0.3193602729876547</v>
      </c>
      <c r="P178" s="12">
        <v>0.44339388752527154</v>
      </c>
      <c r="Q178" s="13">
        <v>0.7627541605129262</v>
      </c>
      <c r="R178" s="13">
        <v>0.006929799127481484</v>
      </c>
      <c r="S178" s="13">
        <v>0.006383173751013438</v>
      </c>
      <c r="T178" s="10"/>
      <c r="U178" s="10"/>
      <c r="V178" s="10"/>
      <c r="W178" s="10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</row>
    <row r="179" spans="1:23" ht="12.75">
      <c r="A179" s="10" t="s">
        <v>213</v>
      </c>
      <c r="B179" s="10" t="s">
        <v>214</v>
      </c>
      <c r="C179" s="30" t="s">
        <v>509</v>
      </c>
      <c r="D179" s="36">
        <v>3.849726776</v>
      </c>
      <c r="E179" s="43">
        <v>0.336449</v>
      </c>
      <c r="F179" s="41">
        <v>0.3457421373872444</v>
      </c>
      <c r="G179" s="50">
        <v>0.00929313738724441</v>
      </c>
      <c r="H179" s="46">
        <v>216.97204350217575</v>
      </c>
      <c r="I179" s="46">
        <v>4.972043502175751</v>
      </c>
      <c r="J179" s="12">
        <v>0.3212121212121212</v>
      </c>
      <c r="K179" s="12">
        <v>0.3760330578512397</v>
      </c>
      <c r="L179" s="12">
        <v>0.5409090909090909</v>
      </c>
      <c r="M179" s="12">
        <v>0.9169421487603306</v>
      </c>
      <c r="N179" s="48">
        <v>0.32874552045784206</v>
      </c>
      <c r="O179" s="13">
        <v>0.3828816026200768</v>
      </c>
      <c r="P179" s="12">
        <v>0.5484424901548117</v>
      </c>
      <c r="Q179" s="13">
        <v>0.9313240927748885</v>
      </c>
      <c r="R179" s="13">
        <v>0.007533399245720829</v>
      </c>
      <c r="S179" s="13">
        <v>0.006848544768837117</v>
      </c>
      <c r="T179" s="10"/>
      <c r="U179" s="10"/>
      <c r="V179" s="10"/>
      <c r="W179" s="10"/>
    </row>
    <row r="180" spans="1:23" ht="12.75">
      <c r="A180" s="10" t="s">
        <v>223</v>
      </c>
      <c r="B180" s="10" t="s">
        <v>224</v>
      </c>
      <c r="C180" s="30" t="s">
        <v>509</v>
      </c>
      <c r="D180" s="36">
        <v>3.96373057</v>
      </c>
      <c r="E180" s="43">
        <v>0.303571</v>
      </c>
      <c r="F180" s="41">
        <v>0.31284412782884713</v>
      </c>
      <c r="G180" s="50">
        <v>0.00927312782884715</v>
      </c>
      <c r="H180" s="46">
        <v>86.07708463366176</v>
      </c>
      <c r="I180" s="46">
        <v>2.077084633661755</v>
      </c>
      <c r="J180" s="12">
        <v>0.2346368715083799</v>
      </c>
      <c r="K180" s="12">
        <v>0.28756476683937826</v>
      </c>
      <c r="L180" s="12">
        <v>0.441340782122905</v>
      </c>
      <c r="M180" s="12">
        <v>0.7289055489622833</v>
      </c>
      <c r="N180" s="48">
        <v>0.24043878389290993</v>
      </c>
      <c r="O180" s="13">
        <v>0.29294581511311335</v>
      </c>
      <c r="P180" s="12">
        <v>0.44714269450743505</v>
      </c>
      <c r="Q180" s="13">
        <v>0.7400885096205484</v>
      </c>
      <c r="R180" s="13">
        <v>0.005801912384530039</v>
      </c>
      <c r="S180" s="13">
        <v>0.0053810482737350895</v>
      </c>
      <c r="T180" s="10"/>
      <c r="U180" s="10"/>
      <c r="V180" s="10"/>
      <c r="W180" s="10"/>
    </row>
    <row r="181" spans="1:42" ht="12.75">
      <c r="A181" s="10" t="s">
        <v>473</v>
      </c>
      <c r="B181" s="10" t="s">
        <v>326</v>
      </c>
      <c r="C181" s="30" t="s">
        <v>282</v>
      </c>
      <c r="D181" s="36">
        <v>3.842718447</v>
      </c>
      <c r="E181" s="43">
        <v>0.31003</v>
      </c>
      <c r="F181" s="41">
        <v>0.31923416536850896</v>
      </c>
      <c r="G181" s="50">
        <v>0.009204165368508987</v>
      </c>
      <c r="H181" s="46">
        <v>125.02804040623944</v>
      </c>
      <c r="I181" s="46">
        <v>3.028040406239441</v>
      </c>
      <c r="J181" s="12">
        <v>0.2693156732891832</v>
      </c>
      <c r="K181" s="12">
        <v>0.35019455252918286</v>
      </c>
      <c r="L181" s="12">
        <v>0.46578366445916114</v>
      </c>
      <c r="M181" s="12">
        <v>0.815978216988344</v>
      </c>
      <c r="N181" s="48">
        <v>0.27600008919699653</v>
      </c>
      <c r="O181" s="13">
        <v>0.35608568172420124</v>
      </c>
      <c r="P181" s="12">
        <v>0.47246808036697446</v>
      </c>
      <c r="Q181" s="13">
        <v>0.8285537620911757</v>
      </c>
      <c r="R181" s="13">
        <v>0.006684415907813324</v>
      </c>
      <c r="S181" s="13">
        <v>0.005891129195018385</v>
      </c>
      <c r="T181" s="10"/>
      <c r="U181" s="10"/>
      <c r="V181" s="10"/>
      <c r="W181" s="10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</row>
    <row r="182" spans="1:42" ht="12.75">
      <c r="A182" s="10" t="s">
        <v>225</v>
      </c>
      <c r="B182" s="10" t="s">
        <v>226</v>
      </c>
      <c r="C182" s="30" t="s">
        <v>509</v>
      </c>
      <c r="D182" s="36">
        <v>3.739002933</v>
      </c>
      <c r="E182" s="43">
        <v>0.289157</v>
      </c>
      <c r="F182" s="41">
        <v>0.2981351430679068</v>
      </c>
      <c r="G182" s="50">
        <v>0.008978143067906785</v>
      </c>
      <c r="H182" s="46">
        <v>80.23565062390878</v>
      </c>
      <c r="I182" s="46">
        <v>2.235650623908782</v>
      </c>
      <c r="J182" s="12">
        <v>0.2524271844660194</v>
      </c>
      <c r="K182" s="12">
        <v>0.3029411764705882</v>
      </c>
      <c r="L182" s="12">
        <v>0.3656957928802589</v>
      </c>
      <c r="M182" s="12">
        <v>0.6686369693508472</v>
      </c>
      <c r="N182" s="48">
        <v>0.2596622997537501</v>
      </c>
      <c r="O182" s="13">
        <v>0.30951661948208464</v>
      </c>
      <c r="P182" s="12">
        <v>0.37293090816798957</v>
      </c>
      <c r="Q182" s="13">
        <v>0.6824475276500742</v>
      </c>
      <c r="R182" s="13">
        <v>0.007235115287730687</v>
      </c>
      <c r="S182" s="13">
        <v>0.006575443011496429</v>
      </c>
      <c r="T182" s="10"/>
      <c r="U182" s="10"/>
      <c r="V182" s="10"/>
      <c r="W182" s="10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</row>
    <row r="183" spans="1:42" ht="12.75">
      <c r="A183" s="10" t="s">
        <v>467</v>
      </c>
      <c r="B183" s="10" t="s">
        <v>468</v>
      </c>
      <c r="C183" s="30" t="s">
        <v>539</v>
      </c>
      <c r="D183" s="36">
        <v>4.104795737122558</v>
      </c>
      <c r="E183" s="43">
        <v>0.287066</v>
      </c>
      <c r="F183" s="41">
        <v>0.29594428413927293</v>
      </c>
      <c r="G183" s="50">
        <v>0.00887828413927294</v>
      </c>
      <c r="H183" s="46">
        <v>122.81433807214952</v>
      </c>
      <c r="I183" s="46">
        <v>2.814338072149525</v>
      </c>
      <c r="J183" s="12">
        <v>0.2459016393442623</v>
      </c>
      <c r="K183" s="12">
        <v>0.3321492007104796</v>
      </c>
      <c r="L183" s="12">
        <v>0.48360655737704916</v>
      </c>
      <c r="M183" s="12">
        <v>0.8157557580875288</v>
      </c>
      <c r="N183" s="48">
        <v>0.25166872555768344</v>
      </c>
      <c r="O183" s="13">
        <v>0.337148024994937</v>
      </c>
      <c r="P183" s="12">
        <v>0.4893736435904703</v>
      </c>
      <c r="Q183" s="13">
        <v>0.8265216685854073</v>
      </c>
      <c r="R183" s="13">
        <v>0.0057670862134211465</v>
      </c>
      <c r="S183" s="13">
        <v>0.004998824284457415</v>
      </c>
      <c r="T183" s="10"/>
      <c r="U183" s="10"/>
      <c r="V183" s="10"/>
      <c r="W183" s="10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</row>
    <row r="184" spans="1:23" ht="12.75">
      <c r="A184" s="10" t="s">
        <v>554</v>
      </c>
      <c r="B184" s="10" t="s">
        <v>555</v>
      </c>
      <c r="C184" s="30" t="s">
        <v>544</v>
      </c>
      <c r="D184" s="36">
        <v>3.8805970149253732</v>
      </c>
      <c r="E184" s="43">
        <v>0.309693</v>
      </c>
      <c r="F184" s="41">
        <v>0.3182979635391461</v>
      </c>
      <c r="G184" s="50">
        <v>0.008604963539146082</v>
      </c>
      <c r="H184" s="46">
        <v>140.6400385770588</v>
      </c>
      <c r="I184" s="46">
        <v>3.640038577058789</v>
      </c>
      <c r="J184" s="12">
        <v>0.28842105263157897</v>
      </c>
      <c r="K184" s="12">
        <v>0.3656716417910448</v>
      </c>
      <c r="L184" s="12">
        <v>0.38105263157894737</v>
      </c>
      <c r="M184" s="12">
        <v>0.7467242733699921</v>
      </c>
      <c r="N184" s="48">
        <v>0.2960842917411764</v>
      </c>
      <c r="O184" s="13">
        <v>0.3724627585392888</v>
      </c>
      <c r="P184" s="12">
        <v>0.3887158706885448</v>
      </c>
      <c r="Q184" s="13">
        <v>0.7611786292278335</v>
      </c>
      <c r="R184" s="13">
        <v>0.007663239109597431</v>
      </c>
      <c r="S184" s="13">
        <v>0.006791116748244008</v>
      </c>
      <c r="T184" s="10"/>
      <c r="U184" s="10"/>
      <c r="V184" s="10"/>
      <c r="W184" s="10"/>
    </row>
    <row r="185" spans="1:42" ht="12.75">
      <c r="A185" s="10" t="s">
        <v>37</v>
      </c>
      <c r="B185" s="10" t="s">
        <v>452</v>
      </c>
      <c r="C185" s="30" t="s">
        <v>507</v>
      </c>
      <c r="D185" s="36">
        <v>3.716356108</v>
      </c>
      <c r="E185" s="43">
        <v>0.261006</v>
      </c>
      <c r="F185" s="41">
        <v>0.26930519648244905</v>
      </c>
      <c r="G185" s="50">
        <v>0.008299196482449034</v>
      </c>
      <c r="H185" s="46">
        <v>109.6390524814188</v>
      </c>
      <c r="I185" s="46">
        <v>2.639052481418801</v>
      </c>
      <c r="J185" s="12">
        <v>0.25415676959619954</v>
      </c>
      <c r="K185" s="12">
        <v>0.33954451345755693</v>
      </c>
      <c r="L185" s="12">
        <v>0.505938242280285</v>
      </c>
      <c r="M185" s="12">
        <v>0.8454827557378419</v>
      </c>
      <c r="N185" s="48">
        <v>0.26042530280622045</v>
      </c>
      <c r="O185" s="13">
        <v>0.3450083902306807</v>
      </c>
      <c r="P185" s="12">
        <v>0.5122067754903059</v>
      </c>
      <c r="Q185" s="13">
        <v>0.8572151657209865</v>
      </c>
      <c r="R185" s="13">
        <v>0.00626853321002091</v>
      </c>
      <c r="S185" s="13">
        <v>0.005463876773123766</v>
      </c>
      <c r="T185" s="10"/>
      <c r="U185" s="10"/>
      <c r="V185" s="10"/>
      <c r="W185" s="10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</row>
    <row r="186" spans="1:42" ht="12.75">
      <c r="A186" s="10" t="s">
        <v>43</v>
      </c>
      <c r="B186" s="10" t="s">
        <v>44</v>
      </c>
      <c r="C186" s="30" t="s">
        <v>560</v>
      </c>
      <c r="D186" s="36">
        <v>3.436123348</v>
      </c>
      <c r="E186" s="43">
        <v>0.315582</v>
      </c>
      <c r="F186" s="41">
        <v>0.32354751216516064</v>
      </c>
      <c r="G186" s="50">
        <v>0.00796551216516067</v>
      </c>
      <c r="H186" s="46">
        <v>192.03858866773643</v>
      </c>
      <c r="I186" s="46">
        <v>4.038588667736434</v>
      </c>
      <c r="J186" s="12">
        <v>0.3017656500802568</v>
      </c>
      <c r="K186" s="12">
        <v>0.34948604992657856</v>
      </c>
      <c r="L186" s="12">
        <v>0.5152487961476726</v>
      </c>
      <c r="M186" s="12">
        <v>0.8647348460742512</v>
      </c>
      <c r="N186" s="48">
        <v>0.30824813590326877</v>
      </c>
      <c r="O186" s="13">
        <v>0.3554164297617275</v>
      </c>
      <c r="P186" s="12">
        <v>0.5217312819706845</v>
      </c>
      <c r="Q186" s="13">
        <v>0.877147711732412</v>
      </c>
      <c r="R186" s="13">
        <v>0.006482485823011974</v>
      </c>
      <c r="S186" s="13">
        <v>0.005930379835148936</v>
      </c>
      <c r="T186" s="10"/>
      <c r="U186" s="10"/>
      <c r="V186" s="10"/>
      <c r="W186" s="10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</row>
    <row r="187" spans="1:23" ht="12.75">
      <c r="A187" s="10" t="s">
        <v>144</v>
      </c>
      <c r="B187" s="10" t="s">
        <v>145</v>
      </c>
      <c r="C187" s="30" t="s">
        <v>540</v>
      </c>
      <c r="D187" s="36">
        <v>3.222033898</v>
      </c>
      <c r="E187" s="43">
        <v>0.301811</v>
      </c>
      <c r="F187" s="41">
        <v>0.30928633939319633</v>
      </c>
      <c r="G187" s="50">
        <v>0.007475339393196334</v>
      </c>
      <c r="H187" s="46">
        <v>166.71531067841858</v>
      </c>
      <c r="I187" s="46">
        <v>3.715310678418575</v>
      </c>
      <c r="J187" s="12">
        <v>0.2900355871886121</v>
      </c>
      <c r="K187" s="12">
        <v>0.3169491525423729</v>
      </c>
      <c r="L187" s="12">
        <v>0.4181494661921708</v>
      </c>
      <c r="M187" s="12">
        <v>0.7350986187345436</v>
      </c>
      <c r="N187" s="48">
        <v>0.2966464602818836</v>
      </c>
      <c r="O187" s="13">
        <v>0.32324628928545523</v>
      </c>
      <c r="P187" s="12">
        <v>0.42476033928544227</v>
      </c>
      <c r="Q187" s="13">
        <v>0.7480066285708975</v>
      </c>
      <c r="R187" s="13">
        <v>0.006610873093271463</v>
      </c>
      <c r="S187" s="13">
        <v>0.006297136743082354</v>
      </c>
      <c r="T187" s="10"/>
      <c r="U187" s="10"/>
      <c r="V187" s="10"/>
      <c r="W187" s="10"/>
    </row>
    <row r="188" spans="1:23" ht="12.75">
      <c r="A188" s="10" t="s">
        <v>251</v>
      </c>
      <c r="B188" s="10" t="s">
        <v>252</v>
      </c>
      <c r="C188" s="30" t="s">
        <v>541</v>
      </c>
      <c r="D188" s="36">
        <v>3.953095685</v>
      </c>
      <c r="E188" s="43">
        <v>0.32</v>
      </c>
      <c r="F188" s="41">
        <v>0.3265189351298237</v>
      </c>
      <c r="G188" s="50">
        <v>0.006518935129823711</v>
      </c>
      <c r="H188" s="46">
        <v>137.4446006736839</v>
      </c>
      <c r="I188" s="46">
        <v>2.444600673683908</v>
      </c>
      <c r="J188" s="12">
        <v>0.28361344537815125</v>
      </c>
      <c r="K188" s="12">
        <v>0.34709193245778613</v>
      </c>
      <c r="L188" s="12">
        <v>0.45168067226890757</v>
      </c>
      <c r="M188" s="12">
        <v>0.7987726047266936</v>
      </c>
      <c r="N188" s="48">
        <v>0.28874916107916787</v>
      </c>
      <c r="O188" s="13">
        <v>0.35167842527895665</v>
      </c>
      <c r="P188" s="12">
        <v>0.4568163879699242</v>
      </c>
      <c r="Q188" s="13">
        <v>0.8084948132488808</v>
      </c>
      <c r="R188" s="13">
        <v>0.005135715701016619</v>
      </c>
      <c r="S188" s="13">
        <v>0.004586492821170518</v>
      </c>
      <c r="T188" s="10"/>
      <c r="U188" s="10"/>
      <c r="V188" s="10"/>
      <c r="W188" s="10"/>
    </row>
    <row r="189" spans="1:42" ht="12.75">
      <c r="A189" s="10" t="s">
        <v>238</v>
      </c>
      <c r="B189" s="10" t="s">
        <v>339</v>
      </c>
      <c r="C189" s="30" t="s">
        <v>281</v>
      </c>
      <c r="D189" s="36">
        <v>3.950301205</v>
      </c>
      <c r="E189" s="43">
        <v>0.297229</v>
      </c>
      <c r="F189" s="41">
        <v>0.3037346004592619</v>
      </c>
      <c r="G189" s="50">
        <v>0.0065056004592619066</v>
      </c>
      <c r="H189" s="46">
        <v>152.582636382327</v>
      </c>
      <c r="I189" s="46">
        <v>2.5826363823269958</v>
      </c>
      <c r="J189" s="12">
        <v>0.2564102564102564</v>
      </c>
      <c r="K189" s="12">
        <v>0.34087481146304677</v>
      </c>
      <c r="L189" s="12">
        <v>0.4717948717948718</v>
      </c>
      <c r="M189" s="12">
        <v>0.8126696832579186</v>
      </c>
      <c r="N189" s="48">
        <v>0.26082501945696923</v>
      </c>
      <c r="O189" s="13">
        <v>0.344770190621911</v>
      </c>
      <c r="P189" s="12">
        <v>0.47620963484158463</v>
      </c>
      <c r="Q189" s="13">
        <v>0.8209798254634957</v>
      </c>
      <c r="R189" s="13">
        <v>0.004414763046712844</v>
      </c>
      <c r="S189" s="13">
        <v>0.0038953791588642317</v>
      </c>
      <c r="T189" s="10"/>
      <c r="U189" s="10"/>
      <c r="V189" s="10"/>
      <c r="W189" s="10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</row>
    <row r="190" spans="1:23" ht="12.75">
      <c r="A190" s="10" t="s">
        <v>483</v>
      </c>
      <c r="B190" s="10" t="s">
        <v>484</v>
      </c>
      <c r="C190" s="30" t="s">
        <v>565</v>
      </c>
      <c r="D190" s="36">
        <v>3.7358490566037736</v>
      </c>
      <c r="E190" s="43">
        <v>0.292308</v>
      </c>
      <c r="F190" s="41">
        <v>0.29841571684936685</v>
      </c>
      <c r="G190" s="50">
        <v>0.00610771684936684</v>
      </c>
      <c r="H190" s="46">
        <v>133.38212957125307</v>
      </c>
      <c r="I190" s="46">
        <v>2.382129571253074</v>
      </c>
      <c r="J190" s="12">
        <v>0.27234927234927236</v>
      </c>
      <c r="K190" s="12">
        <v>0.3339622641509434</v>
      </c>
      <c r="L190" s="12">
        <v>0.4594594594594595</v>
      </c>
      <c r="M190" s="12">
        <v>0.7934217236104029</v>
      </c>
      <c r="N190" s="48">
        <v>0.2773017246803598</v>
      </c>
      <c r="O190" s="13">
        <v>0.3384568482476473</v>
      </c>
      <c r="P190" s="12">
        <v>0.4644119117905469</v>
      </c>
      <c r="Q190" s="13">
        <v>0.8028687600381943</v>
      </c>
      <c r="R190" s="13">
        <v>0.004952452331087431</v>
      </c>
      <c r="S190" s="13">
        <v>0.004494584096703946</v>
      </c>
      <c r="T190" s="10"/>
      <c r="U190" s="10"/>
      <c r="V190" s="10"/>
      <c r="W190" s="10"/>
    </row>
    <row r="191" spans="1:19" ht="12.75">
      <c r="A191" s="10" t="s">
        <v>208</v>
      </c>
      <c r="B191" s="10" t="s">
        <v>306</v>
      </c>
      <c r="C191" s="30" t="s">
        <v>560</v>
      </c>
      <c r="D191" s="36">
        <v>3.85046729</v>
      </c>
      <c r="E191" s="43">
        <v>0.310714</v>
      </c>
      <c r="F191" s="43">
        <v>0.3164825334905464</v>
      </c>
      <c r="G191" s="50">
        <v>0.005768533490546401</v>
      </c>
      <c r="H191" s="46">
        <v>104.615109377353</v>
      </c>
      <c r="I191" s="46">
        <v>1.6151093773529936</v>
      </c>
      <c r="J191" s="52">
        <v>0.2761394101876676</v>
      </c>
      <c r="K191" s="52">
        <v>0.3621495327102804</v>
      </c>
      <c r="L191" s="52">
        <v>0.4691689008042895</v>
      </c>
      <c r="M191" s="52">
        <v>0.8313184335145699</v>
      </c>
      <c r="N191" s="53">
        <v>0.2804694621376756</v>
      </c>
      <c r="O191" s="52">
        <v>0.36592315275082477</v>
      </c>
      <c r="P191" s="52">
        <v>0.47349895275429754</v>
      </c>
      <c r="Q191" s="52">
        <v>0.8394221055051223</v>
      </c>
      <c r="R191" s="52">
        <v>0.004330051950008018</v>
      </c>
      <c r="S191" s="52">
        <v>0.0037736200405443787</v>
      </c>
    </row>
    <row r="192" spans="1:23" ht="12.75">
      <c r="A192" s="10" t="s">
        <v>521</v>
      </c>
      <c r="B192" s="10" t="s">
        <v>522</v>
      </c>
      <c r="C192" s="30" t="s">
        <v>516</v>
      </c>
      <c r="D192" s="36">
        <v>4.285240464344942</v>
      </c>
      <c r="E192" s="43">
        <v>0.3164251207729469</v>
      </c>
      <c r="F192" s="41">
        <v>0.3221303006019635</v>
      </c>
      <c r="G192" s="50">
        <v>0.005705179829016638</v>
      </c>
      <c r="H192" s="46">
        <v>141.39076578795493</v>
      </c>
      <c r="I192" s="46">
        <v>2.3907657879549333</v>
      </c>
      <c r="J192" s="12">
        <v>0.2622641509433962</v>
      </c>
      <c r="K192" s="12">
        <v>0.3417085427135678</v>
      </c>
      <c r="L192" s="12">
        <v>0.3641509433962264</v>
      </c>
      <c r="M192" s="12">
        <v>0.7058594861097942</v>
      </c>
      <c r="N192" s="48">
        <v>0.2667750297885942</v>
      </c>
      <c r="O192" s="13">
        <v>0.3457131755242126</v>
      </c>
      <c r="P192" s="12">
        <v>0.36866182224142435</v>
      </c>
      <c r="Q192" s="13">
        <v>0.714374997765637</v>
      </c>
      <c r="R192" s="13">
        <v>0.004510878845197963</v>
      </c>
      <c r="S192" s="13">
        <v>0.0040046328106447815</v>
      </c>
      <c r="T192" s="10"/>
      <c r="U192" s="10"/>
      <c r="V192" s="10"/>
      <c r="W192" s="10"/>
    </row>
    <row r="193" spans="1:23" ht="12.75">
      <c r="A193" s="10" t="s">
        <v>184</v>
      </c>
      <c r="B193" s="10" t="s">
        <v>185</v>
      </c>
      <c r="C193" s="30" t="s">
        <v>549</v>
      </c>
      <c r="D193" s="36">
        <v>3.852422907</v>
      </c>
      <c r="E193" s="43">
        <v>0.312694</v>
      </c>
      <c r="F193" s="41">
        <v>0.3179196272968176</v>
      </c>
      <c r="G193" s="50">
        <v>0.005225627296817581</v>
      </c>
      <c r="H193" s="46">
        <v>104.68803961687209</v>
      </c>
      <c r="I193" s="46">
        <v>1.6880396168720893</v>
      </c>
      <c r="J193" s="12">
        <v>0.24939467312348668</v>
      </c>
      <c r="K193" s="12">
        <v>0.296875</v>
      </c>
      <c r="L193" s="12">
        <v>0.33171912832929784</v>
      </c>
      <c r="M193" s="12">
        <v>0.6285941283292978</v>
      </c>
      <c r="N193" s="48">
        <v>0.25348193611833436</v>
      </c>
      <c r="O193" s="13">
        <v>0.3006429455733752</v>
      </c>
      <c r="P193" s="12">
        <v>0.3358063913241455</v>
      </c>
      <c r="Q193" s="13">
        <v>0.6364493368975207</v>
      </c>
      <c r="R193" s="13">
        <v>0.004087262994847685</v>
      </c>
      <c r="S193" s="13">
        <v>0.0037679455733751754</v>
      </c>
      <c r="T193" s="10"/>
      <c r="U193" s="10"/>
      <c r="V193" s="10"/>
      <c r="W193" s="10"/>
    </row>
    <row r="194" spans="1:23" ht="12.75">
      <c r="A194" s="10" t="s">
        <v>364</v>
      </c>
      <c r="B194" s="10" t="s">
        <v>365</v>
      </c>
      <c r="C194" s="30" t="s">
        <v>559</v>
      </c>
      <c r="D194" s="36">
        <v>3.721518987</v>
      </c>
      <c r="E194" s="43">
        <v>0.316754</v>
      </c>
      <c r="F194" s="41">
        <v>0.32177570422699</v>
      </c>
      <c r="G194" s="50">
        <v>0.005021704226989998</v>
      </c>
      <c r="H194" s="46">
        <v>140.91831901471016</v>
      </c>
      <c r="I194" s="46">
        <v>1.918319014710164</v>
      </c>
      <c r="J194" s="12">
        <v>0.281947261663286</v>
      </c>
      <c r="K194" s="12">
        <v>0.35144927536231885</v>
      </c>
      <c r="L194" s="12">
        <v>0.47058823529411764</v>
      </c>
      <c r="M194" s="12">
        <v>0.8220375106564365</v>
      </c>
      <c r="N194" s="48">
        <v>0.28583837528338774</v>
      </c>
      <c r="O194" s="13">
        <v>0.35492449096867784</v>
      </c>
      <c r="P194" s="12">
        <v>0.4744793489142194</v>
      </c>
      <c r="Q194" s="13">
        <v>0.8294038398828972</v>
      </c>
      <c r="R194" s="13">
        <v>0.0038911136201017493</v>
      </c>
      <c r="S194" s="13">
        <v>0.0034752156063589945</v>
      </c>
      <c r="T194" s="10"/>
      <c r="U194" s="10"/>
      <c r="V194" s="10"/>
      <c r="W194" s="10"/>
    </row>
    <row r="195" spans="1:23" ht="12.75">
      <c r="A195" s="10" t="s">
        <v>414</v>
      </c>
      <c r="B195" s="10" t="s">
        <v>415</v>
      </c>
      <c r="C195" s="30" t="s">
        <v>516</v>
      </c>
      <c r="D195" s="36">
        <v>4.302469135802469</v>
      </c>
      <c r="E195" s="43">
        <v>0.32748538011695905</v>
      </c>
      <c r="F195" s="41">
        <v>0.3323434233515911</v>
      </c>
      <c r="G195" s="50">
        <v>0.00485804323463207</v>
      </c>
      <c r="H195" s="46">
        <v>71.84420192486434</v>
      </c>
      <c r="I195" s="46">
        <v>0.8442019248643362</v>
      </c>
      <c r="J195" s="12">
        <v>0.2563176895306859</v>
      </c>
      <c r="K195" s="12">
        <v>0.3611111111111111</v>
      </c>
      <c r="L195" s="12">
        <v>0.48736462093862815</v>
      </c>
      <c r="M195" s="12">
        <v>0.8484757320497393</v>
      </c>
      <c r="N195" s="48">
        <v>0.2593653499092575</v>
      </c>
      <c r="O195" s="13">
        <v>0.363716672607606</v>
      </c>
      <c r="P195" s="12">
        <v>0.49041228131719977</v>
      </c>
      <c r="Q195" s="13">
        <v>0.8541289539248058</v>
      </c>
      <c r="R195" s="13">
        <v>0.003047660378571626</v>
      </c>
      <c r="S195" s="13">
        <v>0.0026055614964948792</v>
      </c>
      <c r="T195" s="10"/>
      <c r="U195" s="10"/>
      <c r="V195" s="10"/>
      <c r="W195" s="10"/>
    </row>
    <row r="196" spans="1:23" ht="12.75">
      <c r="A196" s="10" t="s">
        <v>46</v>
      </c>
      <c r="B196" s="10" t="s">
        <v>47</v>
      </c>
      <c r="C196" s="30" t="s">
        <v>560</v>
      </c>
      <c r="D196" s="36">
        <v>3.850082372</v>
      </c>
      <c r="E196" s="43">
        <v>0.336207</v>
      </c>
      <c r="F196" s="41">
        <v>0.340789744370515</v>
      </c>
      <c r="G196" s="50">
        <v>0.004582744370515035</v>
      </c>
      <c r="H196" s="46">
        <v>164.12644138791896</v>
      </c>
      <c r="I196" s="46">
        <v>2.126441387918959</v>
      </c>
      <c r="J196" s="12">
        <v>0.2967032967032967</v>
      </c>
      <c r="K196" s="12">
        <v>0.3548922056384743</v>
      </c>
      <c r="L196" s="12">
        <v>0.3791208791208791</v>
      </c>
      <c r="M196" s="12">
        <v>0.7340130847593533</v>
      </c>
      <c r="N196" s="48">
        <v>0.30059787799985155</v>
      </c>
      <c r="O196" s="13">
        <v>0.3584186424343598</v>
      </c>
      <c r="P196" s="12">
        <v>0.38301546041743395</v>
      </c>
      <c r="Q196" s="13">
        <v>0.7414341028517937</v>
      </c>
      <c r="R196" s="13">
        <v>0.0038945812965548443</v>
      </c>
      <c r="S196" s="13">
        <v>0.0035264367958854903</v>
      </c>
      <c r="T196" s="10"/>
      <c r="U196" s="10"/>
      <c r="V196" s="10"/>
      <c r="W196" s="10"/>
    </row>
    <row r="197" spans="1:23" ht="12.75">
      <c r="A197" s="10" t="s">
        <v>221</v>
      </c>
      <c r="B197" s="10" t="s">
        <v>222</v>
      </c>
      <c r="C197" s="30" t="s">
        <v>509</v>
      </c>
      <c r="D197" s="36">
        <v>3.919101124</v>
      </c>
      <c r="E197" s="43">
        <v>0.311798</v>
      </c>
      <c r="F197" s="41">
        <v>0.316374277320863</v>
      </c>
      <c r="G197" s="50">
        <v>0.004576277320862965</v>
      </c>
      <c r="H197" s="46">
        <v>119.62924272622722</v>
      </c>
      <c r="I197" s="46">
        <v>1.6292427262272184</v>
      </c>
      <c r="J197" s="12">
        <v>0.29873417721518986</v>
      </c>
      <c r="K197" s="12">
        <v>0.3584474885844749</v>
      </c>
      <c r="L197" s="12">
        <v>0.4253164556962025</v>
      </c>
      <c r="M197" s="12">
        <v>0.7837639442806774</v>
      </c>
      <c r="N197" s="48">
        <v>0.30285884234487903</v>
      </c>
      <c r="O197" s="13">
        <v>0.36216722083613523</v>
      </c>
      <c r="P197" s="12">
        <v>0.4294411208258917</v>
      </c>
      <c r="Q197" s="13">
        <v>0.791608341662027</v>
      </c>
      <c r="R197" s="13">
        <v>0.004124665129689176</v>
      </c>
      <c r="S197" s="13">
        <v>0.003719732251660335</v>
      </c>
      <c r="T197" s="10"/>
      <c r="U197" s="10"/>
      <c r="V197" s="10"/>
      <c r="W197" s="10"/>
    </row>
    <row r="198" spans="1:23" ht="12.75">
      <c r="A198" s="10" t="s">
        <v>235</v>
      </c>
      <c r="B198" s="10" t="s">
        <v>370</v>
      </c>
      <c r="C198" s="30" t="s">
        <v>281</v>
      </c>
      <c r="D198" s="36">
        <v>3.960352423</v>
      </c>
      <c r="E198" s="43">
        <v>0.342857</v>
      </c>
      <c r="F198" s="41">
        <v>0.34738273515281864</v>
      </c>
      <c r="G198" s="50">
        <v>0.004525735152818622</v>
      </c>
      <c r="H198" s="46">
        <v>148.74235303383517</v>
      </c>
      <c r="I198" s="46">
        <v>1.7423530338351725</v>
      </c>
      <c r="J198" s="12">
        <v>0.2433774834437086</v>
      </c>
      <c r="K198" s="12">
        <v>0.3214814814814815</v>
      </c>
      <c r="L198" s="12">
        <v>0.35927152317880795</v>
      </c>
      <c r="M198" s="12">
        <v>0.6807530046602894</v>
      </c>
      <c r="N198" s="48">
        <v>0.2462621738970781</v>
      </c>
      <c r="O198" s="13">
        <v>0.32406274523531137</v>
      </c>
      <c r="P198" s="12">
        <v>0.3621562136321774</v>
      </c>
      <c r="Q198" s="13">
        <v>0.6862189588674887</v>
      </c>
      <c r="R198" s="13">
        <v>0.002884690453369504</v>
      </c>
      <c r="S198" s="13">
        <v>0.0025812637538298877</v>
      </c>
      <c r="T198" s="10"/>
      <c r="U198" s="10"/>
      <c r="V198" s="10"/>
      <c r="W198" s="10"/>
    </row>
    <row r="199" spans="1:42" ht="12.75">
      <c r="A199" s="10" t="s">
        <v>342</v>
      </c>
      <c r="B199" s="10" t="s">
        <v>343</v>
      </c>
      <c r="C199" s="30" t="s">
        <v>511</v>
      </c>
      <c r="D199" s="36">
        <v>3.6675</v>
      </c>
      <c r="E199" s="43">
        <v>0.320755</v>
      </c>
      <c r="F199" s="41">
        <v>0.325277941283865</v>
      </c>
      <c r="G199" s="50">
        <v>0.00452294128386499</v>
      </c>
      <c r="H199" s="46">
        <v>105.43838532826906</v>
      </c>
      <c r="I199" s="46">
        <v>1.4383853282690637</v>
      </c>
      <c r="J199" s="12">
        <v>0.28337874659400547</v>
      </c>
      <c r="K199" s="12">
        <v>0.3333333333333333</v>
      </c>
      <c r="L199" s="12">
        <v>0.35967302452316074</v>
      </c>
      <c r="M199" s="12">
        <v>0.693006357856494</v>
      </c>
      <c r="N199" s="48">
        <v>0.2872980526655833</v>
      </c>
      <c r="O199" s="13">
        <v>0.3369383090934062</v>
      </c>
      <c r="P199" s="12">
        <v>0.36359233059473856</v>
      </c>
      <c r="Q199" s="13">
        <v>0.7005306396881448</v>
      </c>
      <c r="R199" s="13">
        <v>0.0039193060715778105</v>
      </c>
      <c r="S199" s="13">
        <v>0.0036049757600729038</v>
      </c>
      <c r="T199" s="10"/>
      <c r="U199" s="10"/>
      <c r="V199" s="10"/>
      <c r="W199" s="10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</row>
    <row r="200" spans="1:42" ht="12.75">
      <c r="A200" s="10" t="s">
        <v>373</v>
      </c>
      <c r="B200" s="10" t="s">
        <v>374</v>
      </c>
      <c r="C200" s="30" t="s">
        <v>543</v>
      </c>
      <c r="D200" s="36">
        <v>3.793814433</v>
      </c>
      <c r="E200" s="43">
        <v>0.308534</v>
      </c>
      <c r="F200" s="41">
        <v>0.3121054368396735</v>
      </c>
      <c r="G200" s="50">
        <v>0.0035714368396735363</v>
      </c>
      <c r="H200" s="46">
        <v>154.6321846357308</v>
      </c>
      <c r="I200" s="46">
        <v>1.6321846357307948</v>
      </c>
      <c r="J200" s="12">
        <v>0.288135593220339</v>
      </c>
      <c r="K200" s="12">
        <v>0.3385146804835924</v>
      </c>
      <c r="L200" s="12">
        <v>0.4180790960451977</v>
      </c>
      <c r="M200" s="12">
        <v>0.7565937765287901</v>
      </c>
      <c r="N200" s="48">
        <v>0.2912093872612633</v>
      </c>
      <c r="O200" s="13">
        <v>0.34133365222060585</v>
      </c>
      <c r="P200" s="12">
        <v>0.421152890086122</v>
      </c>
      <c r="Q200" s="13">
        <v>0.7624865423067279</v>
      </c>
      <c r="R200" s="13">
        <v>0.0030737940409242825</v>
      </c>
      <c r="S200" s="13">
        <v>0.0028189717370134537</v>
      </c>
      <c r="T200" s="10"/>
      <c r="U200" s="10"/>
      <c r="V200" s="10"/>
      <c r="W200" s="10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</row>
    <row r="201" spans="1:23" ht="12.75">
      <c r="A201" s="10" t="s">
        <v>241</v>
      </c>
      <c r="B201" s="10" t="s">
        <v>242</v>
      </c>
      <c r="C201" s="30" t="s">
        <v>281</v>
      </c>
      <c r="D201" s="36">
        <v>3.882882883</v>
      </c>
      <c r="E201" s="43">
        <v>0.301724</v>
      </c>
      <c r="F201" s="41">
        <v>0.30526744253065774</v>
      </c>
      <c r="G201" s="50">
        <v>0.0035434425306577477</v>
      </c>
      <c r="H201" s="46">
        <v>75.8220466671126</v>
      </c>
      <c r="I201" s="46">
        <v>0.8220466671126019</v>
      </c>
      <c r="J201" s="12">
        <v>0.2508361204013378</v>
      </c>
      <c r="K201" s="12">
        <v>0.3058103975535168</v>
      </c>
      <c r="L201" s="12">
        <v>0.35785953177257523</v>
      </c>
      <c r="M201" s="12">
        <v>0.663669929326092</v>
      </c>
      <c r="N201" s="48">
        <v>0.2535854403582361</v>
      </c>
      <c r="O201" s="13">
        <v>0.3083243017342893</v>
      </c>
      <c r="P201" s="12">
        <v>0.36060885172947355</v>
      </c>
      <c r="Q201" s="13">
        <v>0.6689331534637628</v>
      </c>
      <c r="R201" s="13">
        <v>0.0027493199568983107</v>
      </c>
      <c r="S201" s="13">
        <v>0.0025139041807725193</v>
      </c>
      <c r="T201" s="10"/>
      <c r="U201" s="10"/>
      <c r="V201" s="10"/>
      <c r="W201" s="10"/>
    </row>
    <row r="202" spans="1:42" ht="12.75">
      <c r="A202" s="10" t="s">
        <v>451</v>
      </c>
      <c r="B202" s="10" t="s">
        <v>533</v>
      </c>
      <c r="C202" s="30" t="s">
        <v>516</v>
      </c>
      <c r="D202" s="36">
        <v>4.0922431865828095</v>
      </c>
      <c r="E202" s="43">
        <v>0.313915857605178</v>
      </c>
      <c r="F202" s="41">
        <v>0.3173417864230519</v>
      </c>
      <c r="G202" s="50">
        <v>0.0034259288178739022</v>
      </c>
      <c r="H202" s="46">
        <v>117.02483306529321</v>
      </c>
      <c r="I202" s="46">
        <v>1.0248330652932083</v>
      </c>
      <c r="J202" s="12">
        <v>0.26666666666666666</v>
      </c>
      <c r="K202" s="12">
        <v>0.3249475890985325</v>
      </c>
      <c r="L202" s="12">
        <v>0.4436781609195402</v>
      </c>
      <c r="M202" s="12">
        <v>0.7686257500180727</v>
      </c>
      <c r="N202" s="48">
        <v>0.2690226047478005</v>
      </c>
      <c r="O202" s="13">
        <v>0.3270960860907614</v>
      </c>
      <c r="P202" s="12">
        <v>0.44603409900067403</v>
      </c>
      <c r="Q202" s="13">
        <v>0.7731301850914354</v>
      </c>
      <c r="R202" s="13">
        <v>0.0023559380811338237</v>
      </c>
      <c r="S202" s="13">
        <v>0.00214849699222891</v>
      </c>
      <c r="T202" s="10"/>
      <c r="U202" s="10"/>
      <c r="V202" s="10"/>
      <c r="W202" s="10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</row>
    <row r="203" spans="1:42" ht="12.75">
      <c r="A203" s="10" t="s">
        <v>324</v>
      </c>
      <c r="B203" s="10" t="s">
        <v>325</v>
      </c>
      <c r="C203" s="30" t="s">
        <v>282</v>
      </c>
      <c r="D203" s="36">
        <v>3.845735027</v>
      </c>
      <c r="E203" s="43">
        <v>0.322946</v>
      </c>
      <c r="F203" s="41">
        <v>0.3257883748483661</v>
      </c>
      <c r="G203" s="50">
        <v>0.0028423748483660805</v>
      </c>
      <c r="H203" s="46">
        <v>141.00329632147321</v>
      </c>
      <c r="I203" s="46">
        <v>1.003296321473215</v>
      </c>
      <c r="J203" s="12">
        <v>0.2845528455284553</v>
      </c>
      <c r="K203" s="12">
        <v>0.35583941605839414</v>
      </c>
      <c r="L203" s="12">
        <v>0.5</v>
      </c>
      <c r="M203" s="12">
        <v>0.8558394160583942</v>
      </c>
      <c r="N203" s="48">
        <v>0.28659206569405127</v>
      </c>
      <c r="O203" s="13">
        <v>0.3576702487618124</v>
      </c>
      <c r="P203" s="12">
        <v>0.502039220165596</v>
      </c>
      <c r="Q203" s="13">
        <v>0.8597094689274084</v>
      </c>
      <c r="R203" s="13">
        <v>0.0020392201655959896</v>
      </c>
      <c r="S203" s="13">
        <v>0.0018308327034182725</v>
      </c>
      <c r="T203" s="10"/>
      <c r="U203" s="10"/>
      <c r="V203" s="10"/>
      <c r="W203" s="10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</row>
    <row r="204" spans="1:23" ht="12.75">
      <c r="A204" s="10" t="s">
        <v>216</v>
      </c>
      <c r="B204" s="10" t="s">
        <v>472</v>
      </c>
      <c r="C204" s="30" t="s">
        <v>509</v>
      </c>
      <c r="D204" s="36">
        <v>4.028099174</v>
      </c>
      <c r="E204" s="43">
        <v>0.321256</v>
      </c>
      <c r="F204" s="41">
        <v>0.3229298338581384</v>
      </c>
      <c r="G204" s="50">
        <v>0.0016738338581384071</v>
      </c>
      <c r="H204" s="46">
        <v>162.6929512172693</v>
      </c>
      <c r="I204" s="46">
        <v>0.6929512172692966</v>
      </c>
      <c r="J204" s="12">
        <v>0.30857142857142855</v>
      </c>
      <c r="K204" s="12">
        <v>0.39834710743801655</v>
      </c>
      <c r="L204" s="12">
        <v>0.5561904761904762</v>
      </c>
      <c r="M204" s="12">
        <v>0.9545375836284928</v>
      </c>
      <c r="N204" s="48">
        <v>0.3098913356519415</v>
      </c>
      <c r="O204" s="13">
        <v>0.39949248135085835</v>
      </c>
      <c r="P204" s="12">
        <v>0.5575103832709891</v>
      </c>
      <c r="Q204" s="13">
        <v>0.9570028646218475</v>
      </c>
      <c r="R204" s="13">
        <v>0.0013199070805129387</v>
      </c>
      <c r="S204" s="13">
        <v>0.0011453739128418072</v>
      </c>
      <c r="T204" s="10"/>
      <c r="U204" s="10"/>
      <c r="V204" s="10"/>
      <c r="W204" s="10"/>
    </row>
    <row r="205" spans="1:42" ht="12.75">
      <c r="A205" s="10" t="s">
        <v>271</v>
      </c>
      <c r="B205" s="10" t="s">
        <v>272</v>
      </c>
      <c r="C205" s="30" t="s">
        <v>280</v>
      </c>
      <c r="D205" s="36">
        <v>3.753343239</v>
      </c>
      <c r="E205" s="43">
        <v>0.316327</v>
      </c>
      <c r="F205" s="41">
        <v>0.3179865049114292</v>
      </c>
      <c r="G205" s="50">
        <v>0.0016595049114291882</v>
      </c>
      <c r="H205" s="46">
        <v>174.81338740660033</v>
      </c>
      <c r="I205" s="46">
        <v>0.8133874066003273</v>
      </c>
      <c r="J205" s="12">
        <v>0.2914572864321608</v>
      </c>
      <c r="K205" s="12">
        <v>0.3610698365527489</v>
      </c>
      <c r="L205" s="12">
        <v>0.4656616415410385</v>
      </c>
      <c r="M205" s="12">
        <v>0.8267314780937873</v>
      </c>
      <c r="N205" s="48">
        <v>0.2928197443996655</v>
      </c>
      <c r="O205" s="13">
        <v>0.3622784359682026</v>
      </c>
      <c r="P205" s="12">
        <v>0.46702409950854323</v>
      </c>
      <c r="Q205" s="13">
        <v>0.8293025354767458</v>
      </c>
      <c r="R205" s="13">
        <v>0.0013624579675047266</v>
      </c>
      <c r="S205" s="13">
        <v>0.0012085994154537039</v>
      </c>
      <c r="T205" s="10"/>
      <c r="U205" s="10"/>
      <c r="V205" s="10"/>
      <c r="W205" s="10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</row>
    <row r="206" spans="1:23" ht="12.75">
      <c r="A206" s="10" t="s">
        <v>128</v>
      </c>
      <c r="B206" s="10" t="s">
        <v>129</v>
      </c>
      <c r="C206" s="30" t="s">
        <v>550</v>
      </c>
      <c r="D206" s="36">
        <v>3.751708428</v>
      </c>
      <c r="E206" s="43">
        <v>0.325077</v>
      </c>
      <c r="F206" s="41">
        <v>0.3263149153891</v>
      </c>
      <c r="G206" s="50">
        <v>0.0012379153891000083</v>
      </c>
      <c r="H206" s="46">
        <v>113.39971767067931</v>
      </c>
      <c r="I206" s="46">
        <v>0.3997176706793084</v>
      </c>
      <c r="J206" s="12">
        <v>0.2749391727493917</v>
      </c>
      <c r="K206" s="12">
        <v>0.3112128146453089</v>
      </c>
      <c r="L206" s="12">
        <v>0.39659367396593675</v>
      </c>
      <c r="M206" s="12">
        <v>0.7078064886112456</v>
      </c>
      <c r="N206" s="48">
        <v>0.27591172182647034</v>
      </c>
      <c r="O206" s="13">
        <v>0.3121275003905705</v>
      </c>
      <c r="P206" s="12">
        <v>0.39756622304301537</v>
      </c>
      <c r="Q206" s="13">
        <v>0.7096937234335858</v>
      </c>
      <c r="R206" s="13">
        <v>0.0009725490770786105</v>
      </c>
      <c r="S206" s="13">
        <v>0.0009146857452616008</v>
      </c>
      <c r="T206" s="10"/>
      <c r="U206" s="10"/>
      <c r="V206" s="10"/>
      <c r="W206" s="10"/>
    </row>
    <row r="207" spans="1:23" ht="12.75">
      <c r="A207" s="10" t="s">
        <v>333</v>
      </c>
      <c r="B207" s="10" t="s">
        <v>334</v>
      </c>
      <c r="C207" s="30" t="s">
        <v>511</v>
      </c>
      <c r="D207" s="36">
        <v>3.788756388</v>
      </c>
      <c r="E207" s="43">
        <v>0.315217</v>
      </c>
      <c r="F207" s="41">
        <v>0.3164354422591444</v>
      </c>
      <c r="G207" s="50">
        <v>0.0012184422591443589</v>
      </c>
      <c r="H207" s="46">
        <v>147.44824275136511</v>
      </c>
      <c r="I207" s="46">
        <v>0.4482427513651146</v>
      </c>
      <c r="J207" s="12">
        <v>0.3012295081967213</v>
      </c>
      <c r="K207" s="12">
        <v>0.4122657580919932</v>
      </c>
      <c r="L207" s="12">
        <v>0.5450819672131147</v>
      </c>
      <c r="M207" s="12">
        <v>0.9573477253051079</v>
      </c>
      <c r="N207" s="48">
        <v>0.3021480384249285</v>
      </c>
      <c r="O207" s="13">
        <v>0.413029374363484</v>
      </c>
      <c r="P207" s="12">
        <v>0.546000497441322</v>
      </c>
      <c r="Q207" s="13">
        <v>0.959029871804806</v>
      </c>
      <c r="R207" s="13">
        <v>0.0009185302282072039</v>
      </c>
      <c r="S207" s="13">
        <v>0.0007636162714908523</v>
      </c>
      <c r="T207" s="10"/>
      <c r="U207" s="10"/>
      <c r="V207" s="10"/>
      <c r="W207" s="10"/>
    </row>
    <row r="208" spans="1:23" ht="12.75">
      <c r="A208" s="10" t="s">
        <v>7</v>
      </c>
      <c r="B208" s="10" t="s">
        <v>8</v>
      </c>
      <c r="C208" s="30" t="s">
        <v>566</v>
      </c>
      <c r="D208" s="36">
        <v>3.688559322</v>
      </c>
      <c r="E208" s="43">
        <v>0.315315</v>
      </c>
      <c r="F208" s="41">
        <v>0.31625460974842323</v>
      </c>
      <c r="G208" s="50">
        <v>0.0009396097484232202</v>
      </c>
      <c r="H208" s="46">
        <v>121.31278504622493</v>
      </c>
      <c r="I208" s="46">
        <v>0.3127850462249313</v>
      </c>
      <c r="J208" s="12">
        <v>0.2827102803738318</v>
      </c>
      <c r="K208" s="12">
        <v>0.3411016949152542</v>
      </c>
      <c r="L208" s="12">
        <v>0.4602803738317757</v>
      </c>
      <c r="M208" s="12">
        <v>0.8013820687470299</v>
      </c>
      <c r="N208" s="48">
        <v>0.28344108655660033</v>
      </c>
      <c r="O208" s="13">
        <v>0.34176437509793417</v>
      </c>
      <c r="P208" s="12">
        <v>0.4610111800145443</v>
      </c>
      <c r="Q208" s="13">
        <v>0.8027755551124784</v>
      </c>
      <c r="R208" s="13">
        <v>0.0007308061827685508</v>
      </c>
      <c r="S208" s="13">
        <v>0.0006626801826799533</v>
      </c>
      <c r="T208" s="10"/>
      <c r="U208" s="10"/>
      <c r="V208" s="10"/>
      <c r="W208" s="10"/>
    </row>
    <row r="209" spans="1:23" ht="12.75">
      <c r="A209" s="10" t="s">
        <v>395</v>
      </c>
      <c r="B209" s="10" t="s">
        <v>316</v>
      </c>
      <c r="C209" s="30" t="s">
        <v>514</v>
      </c>
      <c r="D209" s="36">
        <v>3.972375691</v>
      </c>
      <c r="E209" s="43">
        <v>0.314607</v>
      </c>
      <c r="F209" s="41">
        <v>0.3149631437223514</v>
      </c>
      <c r="G209" s="50">
        <v>0.00035614372235137637</v>
      </c>
      <c r="H209" s="46">
        <v>93.09515937386783</v>
      </c>
      <c r="I209" s="46">
        <v>0.0951593738678298</v>
      </c>
      <c r="J209" s="12">
        <v>0.27761194029850744</v>
      </c>
      <c r="K209" s="12">
        <v>0.3259668508287293</v>
      </c>
      <c r="L209" s="12">
        <v>0.43283582089552236</v>
      </c>
      <c r="M209" s="12">
        <v>0.7588026717242516</v>
      </c>
      <c r="N209" s="48">
        <v>0.27789599813094873</v>
      </c>
      <c r="O209" s="13">
        <v>0.3262297220272592</v>
      </c>
      <c r="P209" s="12">
        <v>0.43311987872796365</v>
      </c>
      <c r="Q209" s="13">
        <v>0.7593496007552228</v>
      </c>
      <c r="R209" s="13">
        <v>0.0002840578324412868</v>
      </c>
      <c r="S209" s="13">
        <v>0.0002628711985299126</v>
      </c>
      <c r="T209" s="10"/>
      <c r="U209" s="10"/>
      <c r="V209" s="10"/>
      <c r="W209" s="10"/>
    </row>
    <row r="210" spans="1:42" ht="12.75">
      <c r="A210" s="10" t="s">
        <v>245</v>
      </c>
      <c r="B210" s="10" t="s">
        <v>456</v>
      </c>
      <c r="C210" s="30" t="s">
        <v>281</v>
      </c>
      <c r="D210" s="36">
        <v>3.720779221</v>
      </c>
      <c r="E210" s="43">
        <v>0.283422</v>
      </c>
      <c r="F210" s="41">
        <v>0.28361907899662697</v>
      </c>
      <c r="G210" s="50">
        <v>0.00019707899662696482</v>
      </c>
      <c r="H210" s="46">
        <v>71.03676777236925</v>
      </c>
      <c r="I210" s="46">
        <v>0.03676777236924522</v>
      </c>
      <c r="J210" s="12">
        <v>0.25448028673835127</v>
      </c>
      <c r="K210" s="12">
        <v>0.30944625407166126</v>
      </c>
      <c r="L210" s="12">
        <v>0.4910394265232975</v>
      </c>
      <c r="M210" s="12">
        <v>0.8004856805949587</v>
      </c>
      <c r="N210" s="48">
        <v>0.25461207086870696</v>
      </c>
      <c r="O210" s="13">
        <v>0.30956601880250567</v>
      </c>
      <c r="P210" s="12">
        <v>0.4911712106536532</v>
      </c>
      <c r="Q210" s="13">
        <v>0.8007372294561589</v>
      </c>
      <c r="R210" s="13">
        <v>0.00013178413035569436</v>
      </c>
      <c r="S210" s="13">
        <v>0.0001197647308444072</v>
      </c>
      <c r="T210" s="10"/>
      <c r="U210" s="10"/>
      <c r="V210" s="10"/>
      <c r="W210" s="10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</row>
    <row r="211" spans="1:23" ht="12.75">
      <c r="A211" s="10" t="s">
        <v>70</v>
      </c>
      <c r="B211" s="10" t="s">
        <v>413</v>
      </c>
      <c r="C211" s="30" t="s">
        <v>516</v>
      </c>
      <c r="D211" s="36">
        <v>4.027972027972028</v>
      </c>
      <c r="E211" s="43">
        <v>0.32113821138211385</v>
      </c>
      <c r="F211" s="41">
        <v>0.32095895835107296</v>
      </c>
      <c r="G211" s="50">
        <v>-0.00017925303104088242</v>
      </c>
      <c r="H211" s="46">
        <v>89.9665056102412</v>
      </c>
      <c r="I211" s="46">
        <v>-0.03349438975880048</v>
      </c>
      <c r="J211" s="12">
        <v>0.24456521739130435</v>
      </c>
      <c r="K211" s="12">
        <v>0.3419811320754717</v>
      </c>
      <c r="L211" s="12">
        <v>0.40217391304347827</v>
      </c>
      <c r="M211" s="12">
        <v>0.74415504511895</v>
      </c>
      <c r="N211" s="48">
        <v>0.24447420002782935</v>
      </c>
      <c r="O211" s="13">
        <v>0.3419021358732104</v>
      </c>
      <c r="P211" s="12">
        <v>0.40208289568000327</v>
      </c>
      <c r="Q211" s="13">
        <v>0.7439850315532137</v>
      </c>
      <c r="R211" s="13">
        <v>-9.101736347499889E-05</v>
      </c>
      <c r="S211" s="13">
        <v>-7.899620226131665E-05</v>
      </c>
      <c r="T211" s="10"/>
      <c r="U211" s="10"/>
      <c r="V211" s="10"/>
      <c r="W211" s="10"/>
    </row>
    <row r="212" spans="1:26" s="29" customFormat="1" ht="12.75">
      <c r="A212" s="29" t="s">
        <v>366</v>
      </c>
      <c r="B212" s="29" t="s">
        <v>367</v>
      </c>
      <c r="C212" s="25" t="s">
        <v>559</v>
      </c>
      <c r="D212" s="35">
        <v>3.565922921</v>
      </c>
      <c r="E212" s="40">
        <v>0.341737</v>
      </c>
      <c r="F212" s="41">
        <v>0.34145644885855964</v>
      </c>
      <c r="G212" s="49">
        <v>-0.0002805511414403772</v>
      </c>
      <c r="H212" s="45">
        <v>129.89995224250578</v>
      </c>
      <c r="I212" s="45">
        <v>-0.10004775749422379</v>
      </c>
      <c r="J212" s="28">
        <v>0.29213483146067415</v>
      </c>
      <c r="K212" s="28">
        <v>0.35699797160243407</v>
      </c>
      <c r="L212" s="28">
        <v>0.39775280898876403</v>
      </c>
      <c r="M212" s="28">
        <v>0.7547507805911982</v>
      </c>
      <c r="N212" s="47">
        <v>0.29191000503933884</v>
      </c>
      <c r="O212" s="26">
        <v>0.35679503497465676</v>
      </c>
      <c r="P212" s="28">
        <v>0.3975279825674287</v>
      </c>
      <c r="Q212" s="26">
        <v>0.7543230175420854</v>
      </c>
      <c r="R212" s="26">
        <v>-0.00022482642133531128</v>
      </c>
      <c r="S212" s="26">
        <v>-0.00020293662777731702</v>
      </c>
      <c r="T212" s="10"/>
      <c r="U212" s="25"/>
      <c r="V212" s="25"/>
      <c r="W212" s="25"/>
      <c r="X212" s="25"/>
      <c r="Y212" s="25"/>
      <c r="Z212" s="25"/>
    </row>
    <row r="213" spans="1:23" ht="12.75">
      <c r="A213" s="10" t="s">
        <v>335</v>
      </c>
      <c r="B213" s="10" t="s">
        <v>336</v>
      </c>
      <c r="C213" s="30" t="s">
        <v>511</v>
      </c>
      <c r="D213" s="36">
        <v>3.469111969</v>
      </c>
      <c r="E213" s="43">
        <v>0.311164</v>
      </c>
      <c r="F213" s="41">
        <v>0.3108413956440164</v>
      </c>
      <c r="G213" s="50">
        <v>-0.00032260435598358006</v>
      </c>
      <c r="H213" s="46">
        <v>144.86422756613092</v>
      </c>
      <c r="I213" s="46">
        <v>-0.13577243386907867</v>
      </c>
      <c r="J213" s="12">
        <v>0.30526315789473685</v>
      </c>
      <c r="K213" s="12">
        <v>0.3489278752436647</v>
      </c>
      <c r="L213" s="12">
        <v>0.4673684210526316</v>
      </c>
      <c r="M213" s="12">
        <v>0.8162962962962963</v>
      </c>
      <c r="N213" s="48">
        <v>0.30497732119185456</v>
      </c>
      <c r="O213" s="13">
        <v>0.34866321162988484</v>
      </c>
      <c r="P213" s="12">
        <v>0.4670825843497493</v>
      </c>
      <c r="Q213" s="13">
        <v>0.8157457959796341</v>
      </c>
      <c r="R213" s="13">
        <v>-0.0002858367028822917</v>
      </c>
      <c r="S213" s="13">
        <v>-0.0002646636137798586</v>
      </c>
      <c r="T213" s="10"/>
      <c r="U213" s="10"/>
      <c r="V213" s="10"/>
      <c r="W213" s="10"/>
    </row>
    <row r="214" spans="1:23" ht="12.75">
      <c r="A214" s="10" t="s">
        <v>63</v>
      </c>
      <c r="B214" s="10" t="s">
        <v>338</v>
      </c>
      <c r="C214" s="30" t="s">
        <v>542</v>
      </c>
      <c r="D214" s="36">
        <v>3.846753247</v>
      </c>
      <c r="E214" s="43">
        <v>0.293436</v>
      </c>
      <c r="F214" s="41">
        <v>0.2930907742576587</v>
      </c>
      <c r="G214" s="50">
        <v>-0.0003452257423412486</v>
      </c>
      <c r="H214" s="46">
        <v>86.91051053273361</v>
      </c>
      <c r="I214" s="46">
        <v>-0.08948946726638951</v>
      </c>
      <c r="J214" s="12">
        <v>0.2471590909090909</v>
      </c>
      <c r="K214" s="12">
        <v>0.2987012987012987</v>
      </c>
      <c r="L214" s="12">
        <v>0.4147727272727273</v>
      </c>
      <c r="M214" s="12">
        <v>0.713474025974026</v>
      </c>
      <c r="N214" s="48">
        <v>0.2469048594679932</v>
      </c>
      <c r="O214" s="13">
        <v>0.2984688585265808</v>
      </c>
      <c r="P214" s="12">
        <v>0.4145184958316296</v>
      </c>
      <c r="Q214" s="13">
        <v>0.7129873543582104</v>
      </c>
      <c r="R214" s="13">
        <v>-0.00025423144109770757</v>
      </c>
      <c r="S214" s="13">
        <v>-0.00023244017471790723</v>
      </c>
      <c r="T214" s="10"/>
      <c r="U214" s="10"/>
      <c r="V214" s="10"/>
      <c r="W214" s="10"/>
    </row>
    <row r="215" spans="1:42" ht="12.75">
      <c r="A215" s="10" t="s">
        <v>0</v>
      </c>
      <c r="B215" s="10" t="s">
        <v>1</v>
      </c>
      <c r="C215" s="30" t="s">
        <v>566</v>
      </c>
      <c r="D215" s="36">
        <v>3.961077844</v>
      </c>
      <c r="E215" s="43">
        <v>0.33995</v>
      </c>
      <c r="F215" s="41">
        <v>0.3394678655971407</v>
      </c>
      <c r="G215" s="50">
        <v>-0.0004821344028592689</v>
      </c>
      <c r="H215" s="46">
        <v>146.8055498356477</v>
      </c>
      <c r="I215" s="46">
        <v>-0.194450164352304</v>
      </c>
      <c r="J215" s="12">
        <v>0.24873096446700507</v>
      </c>
      <c r="K215" s="12">
        <v>0.3165137614678899</v>
      </c>
      <c r="L215" s="12">
        <v>0.34179357021996615</v>
      </c>
      <c r="M215" s="12">
        <v>0.658307331687856</v>
      </c>
      <c r="N215" s="48">
        <v>0.24840194557639203</v>
      </c>
      <c r="O215" s="13">
        <v>0.3162164370575653</v>
      </c>
      <c r="P215" s="12">
        <v>0.3414645513293531</v>
      </c>
      <c r="Q215" s="13">
        <v>0.6576809883869184</v>
      </c>
      <c r="R215" s="13">
        <v>-0.000329018890613042</v>
      </c>
      <c r="S215" s="13">
        <v>-0.00029732441032459533</v>
      </c>
      <c r="T215" s="10"/>
      <c r="U215" s="10"/>
      <c r="V215" s="10"/>
      <c r="W215" s="10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</row>
    <row r="216" spans="1:42" ht="12.75">
      <c r="A216" s="10" t="s">
        <v>273</v>
      </c>
      <c r="B216" s="10" t="s">
        <v>274</v>
      </c>
      <c r="C216" s="30" t="s">
        <v>280</v>
      </c>
      <c r="D216" s="36">
        <v>3.640243902</v>
      </c>
      <c r="E216" s="43">
        <v>0.32265</v>
      </c>
      <c r="F216" s="41">
        <v>0.3215982588967954</v>
      </c>
      <c r="G216" s="50">
        <v>-0.0010517411032046065</v>
      </c>
      <c r="H216" s="46">
        <v>170.50798516370025</v>
      </c>
      <c r="I216" s="46">
        <v>-0.4920148362997452</v>
      </c>
      <c r="J216" s="12">
        <v>0.28452579034941766</v>
      </c>
      <c r="K216" s="12">
        <v>0.32926829268292684</v>
      </c>
      <c r="L216" s="12">
        <v>0.46755407653910147</v>
      </c>
      <c r="M216" s="12">
        <v>0.7968223692220283</v>
      </c>
      <c r="N216" s="48">
        <v>0.2837071300560736</v>
      </c>
      <c r="O216" s="13">
        <v>0.32851827006661627</v>
      </c>
      <c r="P216" s="12">
        <v>0.46673541624575743</v>
      </c>
      <c r="Q216" s="13">
        <v>0.7952536863123737</v>
      </c>
      <c r="R216" s="13">
        <v>-0.0008186602933440423</v>
      </c>
      <c r="S216" s="13">
        <v>-0.000750022616310575</v>
      </c>
      <c r="T216" s="10"/>
      <c r="U216" s="10"/>
      <c r="V216" s="10"/>
      <c r="W216" s="10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</row>
    <row r="217" spans="1:23" ht="12.75">
      <c r="A217" s="10" t="s">
        <v>377</v>
      </c>
      <c r="B217" s="10" t="s">
        <v>378</v>
      </c>
      <c r="C217" s="30" t="s">
        <v>543</v>
      </c>
      <c r="D217" s="36">
        <v>4.276470588</v>
      </c>
      <c r="E217" s="43">
        <v>0.331646</v>
      </c>
      <c r="F217" s="41">
        <v>0.33054854707594206</v>
      </c>
      <c r="G217" s="50">
        <v>-0.00109745292405794</v>
      </c>
      <c r="H217" s="46">
        <v>130.56667609499712</v>
      </c>
      <c r="I217" s="46">
        <v>-0.43332390500287943</v>
      </c>
      <c r="J217" s="12">
        <v>0.28982300884955753</v>
      </c>
      <c r="K217" s="12">
        <v>0.35856573705179284</v>
      </c>
      <c r="L217" s="12">
        <v>0.3274336283185841</v>
      </c>
      <c r="M217" s="12">
        <v>0.6859993653703769</v>
      </c>
      <c r="N217" s="48">
        <v>0.28886432764379893</v>
      </c>
      <c r="O217" s="13">
        <v>0.3577025420219066</v>
      </c>
      <c r="P217" s="12">
        <v>0.3264749471128255</v>
      </c>
      <c r="Q217" s="13">
        <v>0.6841774891347321</v>
      </c>
      <c r="R217" s="13">
        <v>-0.0009586812057585936</v>
      </c>
      <c r="S217" s="13">
        <v>-0.0008631950298862434</v>
      </c>
      <c r="T217" s="10"/>
      <c r="U217" s="10"/>
      <c r="V217" s="10"/>
      <c r="W217" s="10"/>
    </row>
    <row r="218" spans="1:23" ht="12.75">
      <c r="A218" s="10" t="s">
        <v>327</v>
      </c>
      <c r="B218" s="10" t="s">
        <v>328</v>
      </c>
      <c r="C218" s="30" t="s">
        <v>282</v>
      </c>
      <c r="D218" s="36">
        <v>3.88034188</v>
      </c>
      <c r="E218" s="43">
        <v>0.31677</v>
      </c>
      <c r="F218" s="41">
        <v>0.3150837740026657</v>
      </c>
      <c r="G218" s="50">
        <v>-0.0016862259973343119</v>
      </c>
      <c r="H218" s="46">
        <v>113.45697522885835</v>
      </c>
      <c r="I218" s="46">
        <v>-0.5430247711416456</v>
      </c>
      <c r="J218" s="12">
        <v>0.2651162790697674</v>
      </c>
      <c r="K218" s="12">
        <v>0.3125</v>
      </c>
      <c r="L218" s="12">
        <v>0.3930232558139535</v>
      </c>
      <c r="M218" s="12">
        <v>0.7055232558139535</v>
      </c>
      <c r="N218" s="48">
        <v>0.26385343076478684</v>
      </c>
      <c r="O218" s="13">
        <v>0.31132968799322924</v>
      </c>
      <c r="P218" s="12">
        <v>0.3917604075089729</v>
      </c>
      <c r="Q218" s="13">
        <v>0.7030900955022021</v>
      </c>
      <c r="R218" s="13">
        <v>-0.0012628483049805794</v>
      </c>
      <c r="S218" s="13">
        <v>-0.0011703120067707573</v>
      </c>
      <c r="T218" s="10"/>
      <c r="U218" s="10"/>
      <c r="V218" s="10"/>
      <c r="W218" s="10"/>
    </row>
    <row r="219" spans="1:23" ht="12.75">
      <c r="A219" s="10" t="s">
        <v>263</v>
      </c>
      <c r="B219" s="10" t="s">
        <v>264</v>
      </c>
      <c r="C219" s="30" t="s">
        <v>541</v>
      </c>
      <c r="D219" s="36">
        <v>4.126272912</v>
      </c>
      <c r="E219" s="43">
        <v>0.328488</v>
      </c>
      <c r="F219" s="41">
        <v>0.3265741886362653</v>
      </c>
      <c r="G219" s="50">
        <v>-0.0019138113637346965</v>
      </c>
      <c r="H219" s="46">
        <v>126.34152089087526</v>
      </c>
      <c r="I219" s="46">
        <v>-0.6584791091247411</v>
      </c>
      <c r="J219" s="12">
        <v>0.3016627078384798</v>
      </c>
      <c r="K219" s="12">
        <v>0.384928716904277</v>
      </c>
      <c r="L219" s="12">
        <v>0.47268408551068886</v>
      </c>
      <c r="M219" s="12">
        <v>0.8576128024149658</v>
      </c>
      <c r="N219" s="48">
        <v>0.30009862444388424</v>
      </c>
      <c r="O219" s="13">
        <v>0.3835876189223528</v>
      </c>
      <c r="P219" s="12">
        <v>0.4711200021160933</v>
      </c>
      <c r="Q219" s="13">
        <v>0.8547076210384461</v>
      </c>
      <c r="R219" s="13">
        <v>-0.0015640833945955723</v>
      </c>
      <c r="S219" s="13">
        <v>-0.0013410979819241664</v>
      </c>
      <c r="T219" s="10"/>
      <c r="U219" s="10"/>
      <c r="V219" s="10"/>
      <c r="W219" s="10"/>
    </row>
    <row r="220" spans="1:23" ht="12.75">
      <c r="A220" s="10" t="s">
        <v>278</v>
      </c>
      <c r="B220" s="10" t="s">
        <v>402</v>
      </c>
      <c r="C220" s="30" t="s">
        <v>280</v>
      </c>
      <c r="D220" s="36">
        <v>3.764383562</v>
      </c>
      <c r="E220" s="43">
        <v>0.295775</v>
      </c>
      <c r="F220" s="41">
        <v>0.29376986124894355</v>
      </c>
      <c r="G220" s="50">
        <v>-0.0020051387510564567</v>
      </c>
      <c r="H220" s="46">
        <v>88.43064059469997</v>
      </c>
      <c r="I220" s="46">
        <v>-0.5693594053000339</v>
      </c>
      <c r="J220" s="12">
        <v>0.26331360946745563</v>
      </c>
      <c r="K220" s="12">
        <v>0.3085399449035813</v>
      </c>
      <c r="L220" s="12">
        <v>0.3698224852071006</v>
      </c>
      <c r="M220" s="12">
        <v>0.6783624301106819</v>
      </c>
      <c r="N220" s="48">
        <v>0.26162911418550283</v>
      </c>
      <c r="O220" s="13">
        <v>0.30697146169338835</v>
      </c>
      <c r="P220" s="12">
        <v>0.3681379899251478</v>
      </c>
      <c r="Q220" s="13">
        <v>0.6751094516185361</v>
      </c>
      <c r="R220" s="13">
        <v>-0.0016844952819528025</v>
      </c>
      <c r="S220" s="13">
        <v>-0.001568483210192928</v>
      </c>
      <c r="T220" s="10"/>
      <c r="U220" s="10"/>
      <c r="V220" s="10"/>
      <c r="W220" s="10"/>
    </row>
    <row r="221" spans="1:23" ht="12.75">
      <c r="A221" s="10" t="s">
        <v>433</v>
      </c>
      <c r="B221" s="10" t="s">
        <v>476</v>
      </c>
      <c r="C221" s="30" t="s">
        <v>561</v>
      </c>
      <c r="D221" s="36">
        <v>3.893181818</v>
      </c>
      <c r="E221" s="43">
        <v>0.325879</v>
      </c>
      <c r="F221" s="41">
        <v>0.32348672729080247</v>
      </c>
      <c r="G221" s="50">
        <v>-0.002392272709197507</v>
      </c>
      <c r="H221" s="46">
        <v>113.25134564202118</v>
      </c>
      <c r="I221" s="46">
        <v>-0.7486543579788218</v>
      </c>
      <c r="J221" s="12">
        <v>0.28860759493670884</v>
      </c>
      <c r="K221" s="12">
        <v>0.35454545454545455</v>
      </c>
      <c r="L221" s="12">
        <v>0.44050632911392407</v>
      </c>
      <c r="M221" s="12">
        <v>0.7950517836593787</v>
      </c>
      <c r="N221" s="48">
        <v>0.28671226744815487</v>
      </c>
      <c r="O221" s="13">
        <v>0.35284396736823</v>
      </c>
      <c r="P221" s="12">
        <v>0.4386110016253701</v>
      </c>
      <c r="Q221" s="13">
        <v>0.7914549689936001</v>
      </c>
      <c r="R221" s="13">
        <v>-0.0018953274885539773</v>
      </c>
      <c r="S221" s="13">
        <v>-0.0017014871772245699</v>
      </c>
      <c r="T221" s="10"/>
      <c r="U221" s="10"/>
      <c r="V221" s="10"/>
      <c r="W221" s="10"/>
    </row>
    <row r="222" spans="1:42" ht="12.75">
      <c r="A222" s="10" t="s">
        <v>173</v>
      </c>
      <c r="B222" s="10" t="s">
        <v>452</v>
      </c>
      <c r="C222" s="30" t="s">
        <v>510</v>
      </c>
      <c r="D222" s="36">
        <v>3.777542373</v>
      </c>
      <c r="E222" s="43">
        <v>0.308123</v>
      </c>
      <c r="F222" s="41">
        <v>0.3055449429645541</v>
      </c>
      <c r="G222" s="50">
        <v>-0.002578057035445891</v>
      </c>
      <c r="H222" s="46">
        <v>115.07954463834581</v>
      </c>
      <c r="I222" s="46">
        <v>-0.9204553616541915</v>
      </c>
      <c r="J222" s="12">
        <v>0.28292682926829266</v>
      </c>
      <c r="K222" s="12">
        <v>0.37100213219616207</v>
      </c>
      <c r="L222" s="12">
        <v>0.3902439024390244</v>
      </c>
      <c r="M222" s="12">
        <v>0.7612460346351865</v>
      </c>
      <c r="N222" s="48">
        <v>0.28068181619108734</v>
      </c>
      <c r="O222" s="13">
        <v>0.3690395408067075</v>
      </c>
      <c r="P222" s="12">
        <v>0.3879988893618191</v>
      </c>
      <c r="Q222" s="13">
        <v>0.7570384301685266</v>
      </c>
      <c r="R222" s="13">
        <v>-0.0022450130772053156</v>
      </c>
      <c r="S222" s="13">
        <v>-0.001962591389454593</v>
      </c>
      <c r="T222" s="10"/>
      <c r="U222" s="10"/>
      <c r="V222" s="10"/>
      <c r="W222" s="10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</row>
    <row r="223" spans="1:23" ht="12.75">
      <c r="A223" s="10" t="s">
        <v>31</v>
      </c>
      <c r="B223" s="10" t="s">
        <v>240</v>
      </c>
      <c r="C223" s="30" t="s">
        <v>507</v>
      </c>
      <c r="D223" s="36">
        <v>3.915492958</v>
      </c>
      <c r="E223" s="43">
        <v>0.304147</v>
      </c>
      <c r="F223" s="41">
        <v>0.30139728786771014</v>
      </c>
      <c r="G223" s="50">
        <v>-0.002749712132289861</v>
      </c>
      <c r="H223" s="46">
        <v>161.8064229345862</v>
      </c>
      <c r="I223" s="46">
        <v>-1.1935770654137912</v>
      </c>
      <c r="J223" s="12">
        <v>0.3001841620626151</v>
      </c>
      <c r="K223" s="12">
        <v>0.38810641627543035</v>
      </c>
      <c r="L223" s="12">
        <v>0.5230202578268877</v>
      </c>
      <c r="M223" s="12">
        <v>0.9111266741023181</v>
      </c>
      <c r="N223" s="48">
        <v>0.2979860459200483</v>
      </c>
      <c r="O223" s="13">
        <v>0.3862385335439534</v>
      </c>
      <c r="P223" s="12">
        <v>0.5208221416843208</v>
      </c>
      <c r="Q223" s="13">
        <v>0.9070606752282742</v>
      </c>
      <c r="R223" s="13">
        <v>-0.0021981161425668194</v>
      </c>
      <c r="S223" s="13">
        <v>-0.0018678827314769775</v>
      </c>
      <c r="T223" s="10"/>
      <c r="U223" s="10"/>
      <c r="V223" s="10"/>
      <c r="W223" s="10"/>
    </row>
    <row r="224" spans="1:42" ht="12.75">
      <c r="A224" s="10" t="s">
        <v>207</v>
      </c>
      <c r="B224" s="10" t="s">
        <v>338</v>
      </c>
      <c r="C224" s="30" t="s">
        <v>513</v>
      </c>
      <c r="D224" s="36">
        <v>4.061302682</v>
      </c>
      <c r="E224" s="43">
        <v>0.31686</v>
      </c>
      <c r="F224" s="41">
        <v>0.31344939935064936</v>
      </c>
      <c r="G224" s="50">
        <v>-0.0034106006493506147</v>
      </c>
      <c r="H224" s="46">
        <v>126.82659337662338</v>
      </c>
      <c r="I224" s="46">
        <v>-1.1734066233766214</v>
      </c>
      <c r="J224" s="12">
        <v>0.27705627705627706</v>
      </c>
      <c r="K224" s="12">
        <v>0.34674329501915707</v>
      </c>
      <c r="L224" s="12">
        <v>0.47619047619047616</v>
      </c>
      <c r="M224" s="12">
        <v>0.8229337712096332</v>
      </c>
      <c r="N224" s="48">
        <v>0.2745164358801372</v>
      </c>
      <c r="O224" s="13">
        <v>0.3444953896103896</v>
      </c>
      <c r="P224" s="12">
        <v>0.4736506350143363</v>
      </c>
      <c r="Q224" s="13">
        <v>0.8181460246247259</v>
      </c>
      <c r="R224" s="13">
        <v>-0.0025398411761398676</v>
      </c>
      <c r="S224" s="13">
        <v>-0.002247905408767459</v>
      </c>
      <c r="T224" s="10"/>
      <c r="U224" s="10"/>
      <c r="V224" s="10"/>
      <c r="W224" s="10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</row>
    <row r="225" spans="1:23" ht="12.75">
      <c r="A225" s="10" t="s">
        <v>552</v>
      </c>
      <c r="B225" s="10" t="s">
        <v>553</v>
      </c>
      <c r="C225" s="30" t="s">
        <v>544</v>
      </c>
      <c r="D225" s="36">
        <v>3.621376811594203</v>
      </c>
      <c r="E225" s="43">
        <v>0.337875</v>
      </c>
      <c r="F225" s="41">
        <v>0.3341493981058328</v>
      </c>
      <c r="G225" s="50">
        <v>-0.0037256018941672076</v>
      </c>
      <c r="H225" s="46">
        <v>134.63282910484062</v>
      </c>
      <c r="I225" s="46">
        <v>-1.3671708951593757</v>
      </c>
      <c r="J225" s="12">
        <v>0.27091633466135456</v>
      </c>
      <c r="K225" s="12">
        <v>0.326605504587156</v>
      </c>
      <c r="L225" s="12">
        <v>0.40039840637450197</v>
      </c>
      <c r="M225" s="12">
        <v>0.727003910961658</v>
      </c>
      <c r="N225" s="48">
        <v>0.26819288666302915</v>
      </c>
      <c r="O225" s="13">
        <v>0.32409693413732227</v>
      </c>
      <c r="P225" s="12">
        <v>0.39767495837617656</v>
      </c>
      <c r="Q225" s="13">
        <v>0.7217718925134988</v>
      </c>
      <c r="R225" s="13">
        <v>-0.0027234479983254123</v>
      </c>
      <c r="S225" s="13">
        <v>-0.0025085704498337136</v>
      </c>
      <c r="T225" s="10"/>
      <c r="U225" s="10"/>
      <c r="V225" s="10"/>
      <c r="W225" s="10"/>
    </row>
    <row r="226" spans="1:23" ht="12.75">
      <c r="A226" s="10" t="s">
        <v>303</v>
      </c>
      <c r="B226" s="10" t="s">
        <v>304</v>
      </c>
      <c r="C226" s="30" t="s">
        <v>563</v>
      </c>
      <c r="D226" s="36">
        <v>3.897637795</v>
      </c>
      <c r="E226" s="43">
        <v>0.338983</v>
      </c>
      <c r="F226" s="41">
        <v>0.3350904682501947</v>
      </c>
      <c r="G226" s="50">
        <v>-0.003892531749805306</v>
      </c>
      <c r="H226" s="46">
        <v>159.3923633873304</v>
      </c>
      <c r="I226" s="46">
        <v>-1.6076366126696087</v>
      </c>
      <c r="J226" s="12">
        <v>0.2819614711033275</v>
      </c>
      <c r="K226" s="12">
        <v>0.3464566929133858</v>
      </c>
      <c r="L226" s="12">
        <v>0.45359019264448336</v>
      </c>
      <c r="M226" s="12">
        <v>0.8000468855578692</v>
      </c>
      <c r="N226" s="48">
        <v>0.2791459954243965</v>
      </c>
      <c r="O226" s="13">
        <v>0.3439249817123313</v>
      </c>
      <c r="P226" s="12">
        <v>0.4507747169655524</v>
      </c>
      <c r="Q226" s="13">
        <v>0.7946996986778837</v>
      </c>
      <c r="R226" s="13">
        <v>-0.0028154756789309787</v>
      </c>
      <c r="S226" s="13">
        <v>-0.0025317112010544984</v>
      </c>
      <c r="T226" s="10"/>
      <c r="U226" s="10"/>
      <c r="V226" s="10"/>
      <c r="W226" s="10"/>
    </row>
    <row r="227" spans="1:23" ht="12.75">
      <c r="A227" s="10" t="s">
        <v>457</v>
      </c>
      <c r="B227" s="10" t="s">
        <v>458</v>
      </c>
      <c r="C227" s="30" t="s">
        <v>512</v>
      </c>
      <c r="D227" s="36">
        <v>4.142480211081794</v>
      </c>
      <c r="E227" s="43">
        <v>0.338843</v>
      </c>
      <c r="F227" s="41">
        <v>0.3347974062486091</v>
      </c>
      <c r="G227" s="50">
        <v>-0.004045593751390908</v>
      </c>
      <c r="H227" s="46">
        <v>86.02097231216341</v>
      </c>
      <c r="I227" s="46">
        <v>-0.9790276878365916</v>
      </c>
      <c r="J227" s="12">
        <v>0.25892857142857145</v>
      </c>
      <c r="K227" s="12">
        <v>0.33421750663129973</v>
      </c>
      <c r="L227" s="12">
        <v>0.37797619047619047</v>
      </c>
      <c r="M227" s="12">
        <v>0.7121936971074903</v>
      </c>
      <c r="N227" s="48">
        <v>0.2560147985481054</v>
      </c>
      <c r="O227" s="13">
        <v>0.33162061621263506</v>
      </c>
      <c r="P227" s="12">
        <v>0.3750624175957244</v>
      </c>
      <c r="Q227" s="13">
        <v>0.7066830338083594</v>
      </c>
      <c r="R227" s="13">
        <v>-0.00291377288046607</v>
      </c>
      <c r="S227" s="13">
        <v>-0.002596890418664677</v>
      </c>
      <c r="T227" s="10"/>
      <c r="U227" s="10"/>
      <c r="V227" s="10"/>
      <c r="W227" s="10"/>
    </row>
    <row r="228" spans="1:23" ht="12.75">
      <c r="A228" s="10" t="s">
        <v>339</v>
      </c>
      <c r="B228" s="10" t="s">
        <v>340</v>
      </c>
      <c r="C228" s="30" t="s">
        <v>511</v>
      </c>
      <c r="D228" s="36">
        <v>3.630218688</v>
      </c>
      <c r="E228" s="43">
        <v>0.339674</v>
      </c>
      <c r="F228" s="41">
        <v>0.3348782068460554</v>
      </c>
      <c r="G228" s="50">
        <v>-0.004795793153944572</v>
      </c>
      <c r="H228" s="46">
        <v>133.2351801193484</v>
      </c>
      <c r="I228" s="46">
        <v>-1.7648198806516007</v>
      </c>
      <c r="J228" s="12">
        <v>0.2967032967032967</v>
      </c>
      <c r="K228" s="12">
        <v>0.3441295546558704</v>
      </c>
      <c r="L228" s="12">
        <v>0.421978021978022</v>
      </c>
      <c r="M228" s="12">
        <v>0.7661075766338924</v>
      </c>
      <c r="N228" s="48">
        <v>0.2928245716908756</v>
      </c>
      <c r="O228" s="13">
        <v>0.3405570447760089</v>
      </c>
      <c r="P228" s="12">
        <v>0.4180992969656009</v>
      </c>
      <c r="Q228" s="13">
        <v>0.7586563417416098</v>
      </c>
      <c r="R228" s="13">
        <v>-0.0038787250124210915</v>
      </c>
      <c r="S228" s="13">
        <v>-0.0035725098798615185</v>
      </c>
      <c r="T228" s="10"/>
      <c r="U228" s="10"/>
      <c r="V228" s="10"/>
      <c r="W228" s="10"/>
    </row>
    <row r="229" spans="1:23" ht="12.75">
      <c r="A229" s="10" t="s">
        <v>383</v>
      </c>
      <c r="B229" s="10" t="s">
        <v>384</v>
      </c>
      <c r="C229" s="30" t="s">
        <v>543</v>
      </c>
      <c r="D229" s="36">
        <v>3.878338279</v>
      </c>
      <c r="E229" s="43">
        <v>0.244344</v>
      </c>
      <c r="F229" s="41">
        <v>0.23954820608957128</v>
      </c>
      <c r="G229" s="50">
        <v>-0.004795793910428725</v>
      </c>
      <c r="H229" s="46">
        <v>68.94015354579525</v>
      </c>
      <c r="I229" s="46">
        <v>-1.0598464542047452</v>
      </c>
      <c r="J229" s="12">
        <v>0.22950819672131148</v>
      </c>
      <c r="K229" s="12">
        <v>0.2874251497005988</v>
      </c>
      <c r="L229" s="12">
        <v>0.43934426229508194</v>
      </c>
      <c r="M229" s="12">
        <v>0.7267694119956807</v>
      </c>
      <c r="N229" s="48">
        <v>0.2260332903140828</v>
      </c>
      <c r="O229" s="13">
        <v>0.2842519567239379</v>
      </c>
      <c r="P229" s="12">
        <v>0.43586935588785325</v>
      </c>
      <c r="Q229" s="13">
        <v>0.7201213126117911</v>
      </c>
      <c r="R229" s="13">
        <v>-0.0034749064072286673</v>
      </c>
      <c r="S229" s="13">
        <v>-0.00317319297666091</v>
      </c>
      <c r="T229" s="10"/>
      <c r="U229" s="10"/>
      <c r="V229" s="10"/>
      <c r="W229" s="10"/>
    </row>
    <row r="230" spans="1:23" ht="12.75">
      <c r="A230" s="10" t="s">
        <v>58</v>
      </c>
      <c r="B230" s="10" t="s">
        <v>269</v>
      </c>
      <c r="C230" s="30" t="s">
        <v>280</v>
      </c>
      <c r="D230" s="36">
        <v>3.644475921</v>
      </c>
      <c r="E230" s="43">
        <v>0.332123</v>
      </c>
      <c r="F230" s="41">
        <v>0.3273133268193716</v>
      </c>
      <c r="G230" s="50">
        <v>-0.004809673180628415</v>
      </c>
      <c r="H230" s="46">
        <v>198.34964307747376</v>
      </c>
      <c r="I230" s="46">
        <v>-2.6503569225262424</v>
      </c>
      <c r="J230" s="12">
        <v>0.30547112462006076</v>
      </c>
      <c r="K230" s="12">
        <v>0.33905579399141633</v>
      </c>
      <c r="L230" s="12">
        <v>0.45896656534954405</v>
      </c>
      <c r="M230" s="12">
        <v>0.7980223593409603</v>
      </c>
      <c r="N230" s="48">
        <v>0.3014432265615103</v>
      </c>
      <c r="O230" s="13">
        <v>0.33526415318665775</v>
      </c>
      <c r="P230" s="12">
        <v>0.4549386672909936</v>
      </c>
      <c r="Q230" s="13">
        <v>0.7902028204776513</v>
      </c>
      <c r="R230" s="13">
        <v>-0.004027898058550472</v>
      </c>
      <c r="S230" s="13">
        <v>-0.003791640804758578</v>
      </c>
      <c r="T230" s="10"/>
      <c r="U230" s="10"/>
      <c r="V230" s="10"/>
      <c r="W230" s="10"/>
    </row>
    <row r="231" spans="1:23" ht="12.75">
      <c r="A231" s="10" t="s">
        <v>477</v>
      </c>
      <c r="B231" s="10" t="s">
        <v>478</v>
      </c>
      <c r="C231" s="30" t="s">
        <v>565</v>
      </c>
      <c r="D231" s="36">
        <v>4.282442748091603</v>
      </c>
      <c r="E231" s="43">
        <v>0.30854</v>
      </c>
      <c r="F231" s="41">
        <v>0.3037014527528498</v>
      </c>
      <c r="G231" s="50">
        <v>-0.00483854724715016</v>
      </c>
      <c r="H231" s="46">
        <v>153.24362734928448</v>
      </c>
      <c r="I231" s="46">
        <v>-1.7563726507155195</v>
      </c>
      <c r="J231" s="12">
        <v>0.30214424951267055</v>
      </c>
      <c r="K231" s="12">
        <v>0.44732824427480916</v>
      </c>
      <c r="L231" s="12">
        <v>0.6062378167641326</v>
      </c>
      <c r="M231" s="12">
        <v>1.0535660610389417</v>
      </c>
      <c r="N231" s="48">
        <v>0.2987205211487027</v>
      </c>
      <c r="O231" s="13">
        <v>0.4446467593118847</v>
      </c>
      <c r="P231" s="12">
        <v>0.6028140884001647</v>
      </c>
      <c r="Q231" s="13">
        <v>1.0474608477120495</v>
      </c>
      <c r="R231" s="13">
        <v>-0.0034237283639678706</v>
      </c>
      <c r="S231" s="13">
        <v>-0.002681484962924474</v>
      </c>
      <c r="T231" s="10"/>
      <c r="U231" s="10"/>
      <c r="V231" s="10"/>
      <c r="W231" s="10"/>
    </row>
    <row r="232" spans="1:23" ht="12.75">
      <c r="A232" s="10" t="s">
        <v>370</v>
      </c>
      <c r="B232" s="10" t="s">
        <v>371</v>
      </c>
      <c r="C232" s="30" t="s">
        <v>559</v>
      </c>
      <c r="D232" s="36">
        <v>4.016949153</v>
      </c>
      <c r="E232" s="43">
        <v>0.312757</v>
      </c>
      <c r="F232" s="41">
        <v>0.30788699042744716</v>
      </c>
      <c r="G232" s="50">
        <v>-0.004870009572552847</v>
      </c>
      <c r="H232" s="46">
        <v>79.81653867386966</v>
      </c>
      <c r="I232" s="46">
        <v>-1.1834613261303417</v>
      </c>
      <c r="J232" s="12">
        <v>0.2523364485981308</v>
      </c>
      <c r="K232" s="12">
        <v>0.31728045325779036</v>
      </c>
      <c r="L232" s="12">
        <v>0.37383177570093457</v>
      </c>
      <c r="M232" s="12">
        <v>0.6911122289587249</v>
      </c>
      <c r="N232" s="48">
        <v>0.2486496531896251</v>
      </c>
      <c r="O232" s="13">
        <v>0.31392787159736446</v>
      </c>
      <c r="P232" s="12">
        <v>0.3701449802924288</v>
      </c>
      <c r="Q232" s="13">
        <v>0.6840728518897933</v>
      </c>
      <c r="R232" s="13">
        <v>-0.003686795408505722</v>
      </c>
      <c r="S232" s="13">
        <v>-0.0033525816604259018</v>
      </c>
      <c r="T232" s="10"/>
      <c r="U232" s="10"/>
      <c r="V232" s="10"/>
      <c r="W232" s="10"/>
    </row>
    <row r="233" spans="1:23" ht="12.75">
      <c r="A233" s="10" t="s">
        <v>527</v>
      </c>
      <c r="B233" s="10" t="s">
        <v>528</v>
      </c>
      <c r="C233" s="30" t="s">
        <v>516</v>
      </c>
      <c r="D233" s="36">
        <v>3.952127659574468</v>
      </c>
      <c r="E233" s="43">
        <v>0.3006993006993007</v>
      </c>
      <c r="F233" s="41">
        <v>0.2957950469542482</v>
      </c>
      <c r="G233" s="50">
        <v>-0.004904253745052489</v>
      </c>
      <c r="H233" s="46">
        <v>89.59637547892027</v>
      </c>
      <c r="I233" s="46">
        <v>-1.4036245210797347</v>
      </c>
      <c r="J233" s="12">
        <v>0.27002967359050445</v>
      </c>
      <c r="K233" s="12">
        <v>0.344</v>
      </c>
      <c r="L233" s="12">
        <v>0.3857566765578635</v>
      </c>
      <c r="M233" s="12">
        <v>0.7297566765578635</v>
      </c>
      <c r="N233" s="48">
        <v>0.26586461566445185</v>
      </c>
      <c r="O233" s="13">
        <v>0.3402570012771207</v>
      </c>
      <c r="P233" s="12">
        <v>0.3815916186318109</v>
      </c>
      <c r="Q233" s="13">
        <v>0.7218486199089316</v>
      </c>
      <c r="R233" s="13">
        <v>-0.0041650579260525955</v>
      </c>
      <c r="S233" s="13">
        <v>-0.003742998722879254</v>
      </c>
      <c r="T233" s="10"/>
      <c r="U233" s="10"/>
      <c r="V233" s="10"/>
      <c r="W233" s="10"/>
    </row>
    <row r="234" spans="1:23" ht="12.75">
      <c r="A234" s="10" t="s">
        <v>465</v>
      </c>
      <c r="B234" s="10" t="s">
        <v>466</v>
      </c>
      <c r="C234" s="30" t="s">
        <v>539</v>
      </c>
      <c r="D234" s="36">
        <v>4.054385964912281</v>
      </c>
      <c r="E234" s="43">
        <v>0.314496</v>
      </c>
      <c r="F234" s="41">
        <v>0.3092416098354088</v>
      </c>
      <c r="G234" s="50">
        <v>-0.005254390164591172</v>
      </c>
      <c r="H234" s="46">
        <v>133.86133520301138</v>
      </c>
      <c r="I234" s="46">
        <v>-2.138664796988621</v>
      </c>
      <c r="J234" s="12">
        <v>0.26407766990291265</v>
      </c>
      <c r="K234" s="12">
        <v>0.3185053380782918</v>
      </c>
      <c r="L234" s="12">
        <v>0.36699029126213595</v>
      </c>
      <c r="M234" s="12">
        <v>0.6854956293404277</v>
      </c>
      <c r="N234" s="48">
        <v>0.25992492272429396</v>
      </c>
      <c r="O234" s="13">
        <v>0.31469988470286725</v>
      </c>
      <c r="P234" s="12">
        <v>0.36283754408351726</v>
      </c>
      <c r="Q234" s="13">
        <v>0.6775374287863845</v>
      </c>
      <c r="R234" s="13">
        <v>-0.004152747178618688</v>
      </c>
      <c r="S234" s="13">
        <v>-0.003805453375424539</v>
      </c>
      <c r="T234" s="10"/>
      <c r="U234" s="10"/>
      <c r="V234" s="10"/>
      <c r="W234" s="10"/>
    </row>
    <row r="235" spans="1:23" ht="12.75">
      <c r="A235" s="10" t="s">
        <v>236</v>
      </c>
      <c r="B235" s="10" t="s">
        <v>237</v>
      </c>
      <c r="C235" s="30" t="s">
        <v>281</v>
      </c>
      <c r="D235" s="36">
        <v>3.70962963</v>
      </c>
      <c r="E235" s="43">
        <v>0.321637</v>
      </c>
      <c r="F235" s="41">
        <v>0.3163468553195509</v>
      </c>
      <c r="G235" s="50">
        <v>-0.005290144680449083</v>
      </c>
      <c r="H235" s="46">
        <v>180.28593677892962</v>
      </c>
      <c r="I235" s="46">
        <v>-2.7140632210703757</v>
      </c>
      <c r="J235" s="12">
        <v>0.3</v>
      </c>
      <c r="K235" s="12">
        <v>0.35276532137518685</v>
      </c>
      <c r="L235" s="12">
        <v>0.4557377049180328</v>
      </c>
      <c r="M235" s="12">
        <v>0.8085030262932196</v>
      </c>
      <c r="N235" s="48">
        <v>0.29555071603103217</v>
      </c>
      <c r="O235" s="13">
        <v>0.3487084256785196</v>
      </c>
      <c r="P235" s="12">
        <v>0.45128842094906496</v>
      </c>
      <c r="Q235" s="13">
        <v>0.7999968466275846</v>
      </c>
      <c r="R235" s="13">
        <v>-0.004449283968967821</v>
      </c>
      <c r="S235" s="13">
        <v>-0.004056895696667229</v>
      </c>
      <c r="T235" s="10"/>
      <c r="U235" s="10"/>
      <c r="V235" s="10"/>
      <c r="W235" s="10"/>
    </row>
    <row r="236" spans="1:20" s="29" customFormat="1" ht="12.75">
      <c r="A236" s="29" t="s">
        <v>64</v>
      </c>
      <c r="B236" s="29" t="s">
        <v>65</v>
      </c>
      <c r="C236" s="25" t="s">
        <v>542</v>
      </c>
      <c r="D236" s="37">
        <v>4.065217391</v>
      </c>
      <c r="E236" s="42">
        <v>0.331915</v>
      </c>
      <c r="F236" s="41">
        <v>0.3254837145100426</v>
      </c>
      <c r="G236" s="49">
        <v>-0.006431285489957417</v>
      </c>
      <c r="H236" s="45">
        <v>89.48867290986001</v>
      </c>
      <c r="I236" s="45">
        <v>-1.5113270901399858</v>
      </c>
      <c r="J236" s="28">
        <v>0.28</v>
      </c>
      <c r="K236" s="28">
        <v>0.36141304347826086</v>
      </c>
      <c r="L236" s="28">
        <v>0.4584615384615385</v>
      </c>
      <c r="M236" s="28">
        <v>0.8198745819397993</v>
      </c>
      <c r="N236" s="47">
        <v>0.2753497627995693</v>
      </c>
      <c r="O236" s="26">
        <v>0.35730617638548917</v>
      </c>
      <c r="P236" s="28">
        <v>0.45381130126110775</v>
      </c>
      <c r="Q236" s="26">
        <v>0.8111174776465969</v>
      </c>
      <c r="R236" s="26">
        <v>-0.004650237200430729</v>
      </c>
      <c r="S236" s="26">
        <v>-0.004106867092771693</v>
      </c>
      <c r="T236" s="10"/>
    </row>
    <row r="237" spans="1:42" ht="12.75">
      <c r="A237" s="10" t="s">
        <v>360</v>
      </c>
      <c r="B237" s="10" t="s">
        <v>361</v>
      </c>
      <c r="C237" s="30" t="s">
        <v>559</v>
      </c>
      <c r="D237" s="36">
        <v>3.787833828</v>
      </c>
      <c r="E237" s="43">
        <v>0.318907</v>
      </c>
      <c r="F237" s="41">
        <v>0.311912194534151</v>
      </c>
      <c r="G237" s="50">
        <v>-0.006994805465849019</v>
      </c>
      <c r="H237" s="46">
        <v>167.9294534004923</v>
      </c>
      <c r="I237" s="46">
        <v>-3.0705465995077077</v>
      </c>
      <c r="J237" s="12">
        <v>0.28885135135135137</v>
      </c>
      <c r="K237" s="12">
        <v>0.3694362017804154</v>
      </c>
      <c r="L237" s="12">
        <v>0.5168918918918919</v>
      </c>
      <c r="M237" s="12">
        <v>0.8863280936723072</v>
      </c>
      <c r="N237" s="48">
        <v>0.2836646172305613</v>
      </c>
      <c r="O237" s="13">
        <v>0.36488049465948413</v>
      </c>
      <c r="P237" s="12">
        <v>0.5117051577711018</v>
      </c>
      <c r="Q237" s="13">
        <v>0.876585652430586</v>
      </c>
      <c r="R237" s="13">
        <v>-0.005186734120790071</v>
      </c>
      <c r="S237" s="13">
        <v>-0.004555707120931285</v>
      </c>
      <c r="T237" s="10"/>
      <c r="U237" s="10"/>
      <c r="V237" s="10"/>
      <c r="W237" s="10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</row>
    <row r="238" spans="1:23" ht="12.75">
      <c r="A238" s="10" t="s">
        <v>337</v>
      </c>
      <c r="B238" s="10" t="s">
        <v>338</v>
      </c>
      <c r="C238" s="30" t="s">
        <v>511</v>
      </c>
      <c r="D238" s="36">
        <v>3.930232558</v>
      </c>
      <c r="E238" s="43">
        <v>0.33033</v>
      </c>
      <c r="F238" s="41">
        <v>0.323275557521336</v>
      </c>
      <c r="G238" s="50">
        <v>-0.0070544424786639914</v>
      </c>
      <c r="H238" s="46">
        <v>129.65076065460488</v>
      </c>
      <c r="I238" s="46">
        <v>-2.3492393453951195</v>
      </c>
      <c r="J238" s="12">
        <v>0.29596412556053814</v>
      </c>
      <c r="K238" s="12">
        <v>0.3875968992248062</v>
      </c>
      <c r="L238" s="12">
        <v>0.531390134529148</v>
      </c>
      <c r="M238" s="12">
        <v>0.9189870337539542</v>
      </c>
      <c r="N238" s="48">
        <v>0.29069677276817235</v>
      </c>
      <c r="O238" s="13">
        <v>0.3830441097957459</v>
      </c>
      <c r="P238" s="12">
        <v>0.5261227817367822</v>
      </c>
      <c r="Q238" s="13">
        <v>0.909166891532528</v>
      </c>
      <c r="R238" s="13">
        <v>-0.005267352792365787</v>
      </c>
      <c r="S238" s="13">
        <v>-0.004552789429060344</v>
      </c>
      <c r="T238" s="10"/>
      <c r="U238" s="10"/>
      <c r="V238" s="10"/>
      <c r="W238" s="10"/>
    </row>
    <row r="239" spans="1:42" ht="12.75">
      <c r="A239" s="10" t="s">
        <v>404</v>
      </c>
      <c r="B239" s="10" t="s">
        <v>405</v>
      </c>
      <c r="C239" s="30" t="s">
        <v>550</v>
      </c>
      <c r="D239" s="36">
        <v>4.028081123</v>
      </c>
      <c r="E239" s="43">
        <v>0.37156</v>
      </c>
      <c r="F239" s="41">
        <v>0.3639031334431414</v>
      </c>
      <c r="G239" s="50">
        <v>-0.007656866556858599</v>
      </c>
      <c r="H239" s="46">
        <v>163.66176618120966</v>
      </c>
      <c r="I239" s="46">
        <v>-3.338233818790343</v>
      </c>
      <c r="J239" s="12">
        <v>0.29557522123893804</v>
      </c>
      <c r="K239" s="12">
        <v>0.3603174603174603</v>
      </c>
      <c r="L239" s="12">
        <v>0.3734513274336283</v>
      </c>
      <c r="M239" s="12">
        <v>0.7337687877510886</v>
      </c>
      <c r="N239" s="48">
        <v>0.28966684279860117</v>
      </c>
      <c r="O239" s="13">
        <v>0.3550186764781106</v>
      </c>
      <c r="P239" s="12">
        <v>0.36754294899329143</v>
      </c>
      <c r="Q239" s="13">
        <v>0.722561625471402</v>
      </c>
      <c r="R239" s="13">
        <v>-0.00590837844033687</v>
      </c>
      <c r="S239" s="13">
        <v>-0.00529878383934973</v>
      </c>
      <c r="T239" s="10"/>
      <c r="U239" s="10"/>
      <c r="V239" s="10"/>
      <c r="W239" s="10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</row>
    <row r="240" spans="1:23" ht="12.75">
      <c r="A240" s="10" t="s">
        <v>347</v>
      </c>
      <c r="B240" s="10" t="s">
        <v>348</v>
      </c>
      <c r="C240" s="30" t="s">
        <v>506</v>
      </c>
      <c r="D240" s="36">
        <v>3.674125874</v>
      </c>
      <c r="E240" s="43">
        <v>0.344406</v>
      </c>
      <c r="F240" s="41">
        <v>0.3362075827758594</v>
      </c>
      <c r="G240" s="50">
        <v>-0.008198417224140608</v>
      </c>
      <c r="H240" s="46">
        <v>202.31073734779156</v>
      </c>
      <c r="I240" s="46">
        <v>-4.689262652208441</v>
      </c>
      <c r="J240" s="12">
        <v>0.30712166172106825</v>
      </c>
      <c r="K240" s="12">
        <v>0.3412587412587413</v>
      </c>
      <c r="L240" s="12">
        <v>0.4094955489614243</v>
      </c>
      <c r="M240" s="12">
        <v>0.7507542902201656</v>
      </c>
      <c r="N240" s="48">
        <v>0.3001642987355958</v>
      </c>
      <c r="O240" s="13">
        <v>0.33470033195495325</v>
      </c>
      <c r="P240" s="12">
        <v>0.40253818597595187</v>
      </c>
      <c r="Q240" s="13">
        <v>0.7372385179309051</v>
      </c>
      <c r="R240" s="13">
        <v>-0.006957362985472448</v>
      </c>
      <c r="S240" s="13">
        <v>-0.0065584093037880375</v>
      </c>
      <c r="T240" s="10"/>
      <c r="U240" s="10"/>
      <c r="V240" s="10"/>
      <c r="W240" s="10"/>
    </row>
    <row r="241" spans="1:23" ht="12.75">
      <c r="A241" s="10" t="s">
        <v>249</v>
      </c>
      <c r="B241" s="10" t="s">
        <v>250</v>
      </c>
      <c r="C241" s="30" t="s">
        <v>541</v>
      </c>
      <c r="D241" s="36">
        <v>3.98401421</v>
      </c>
      <c r="E241" s="43">
        <v>0.354467</v>
      </c>
      <c r="F241" s="41">
        <v>0.34515054201858775</v>
      </c>
      <c r="G241" s="50">
        <v>-0.00931645798141223</v>
      </c>
      <c r="H241" s="46">
        <v>124.76723808044994</v>
      </c>
      <c r="I241" s="46">
        <v>-3.2327619195500574</v>
      </c>
      <c r="J241" s="12">
        <v>0.2661122661122661</v>
      </c>
      <c r="K241" s="12">
        <v>0.36330935251798563</v>
      </c>
      <c r="L241" s="12">
        <v>0.3762993762993763</v>
      </c>
      <c r="M241" s="12">
        <v>0.739608728817362</v>
      </c>
      <c r="N241" s="48">
        <v>0.25939134736060276</v>
      </c>
      <c r="O241" s="13">
        <v>0.3574950325187949</v>
      </c>
      <c r="P241" s="12">
        <v>0.36957845754771296</v>
      </c>
      <c r="Q241" s="13">
        <v>0.7270734900665079</v>
      </c>
      <c r="R241" s="13">
        <v>-0.006720918751663363</v>
      </c>
      <c r="S241" s="13">
        <v>-0.005814319999190742</v>
      </c>
      <c r="T241" s="10"/>
      <c r="U241" s="10"/>
      <c r="V241" s="10"/>
      <c r="W241" s="10"/>
    </row>
    <row r="242" spans="1:23" ht="12.75">
      <c r="A242" s="10" t="s">
        <v>519</v>
      </c>
      <c r="B242" s="10" t="s">
        <v>62</v>
      </c>
      <c r="C242" s="30" t="s">
        <v>516</v>
      </c>
      <c r="D242" s="36">
        <v>3.9058171745152355</v>
      </c>
      <c r="E242" s="43">
        <v>0.3687258687258687</v>
      </c>
      <c r="F242" s="41">
        <v>0.3587654499490866</v>
      </c>
      <c r="G242" s="50">
        <v>-0.00996041877678211</v>
      </c>
      <c r="H242" s="46">
        <v>187.84239139213213</v>
      </c>
      <c r="I242" s="46">
        <v>-5.157608607867871</v>
      </c>
      <c r="J242" s="12">
        <v>0.2942073170731707</v>
      </c>
      <c r="K242" s="12">
        <v>0.3486750348675035</v>
      </c>
      <c r="L242" s="12">
        <v>0.3597560975609756</v>
      </c>
      <c r="M242" s="12">
        <v>0.7084311324284791</v>
      </c>
      <c r="N242" s="48">
        <v>0.28634510882946973</v>
      </c>
      <c r="O242" s="13">
        <v>0.34148171742277844</v>
      </c>
      <c r="P242" s="12">
        <v>0.3518938893172746</v>
      </c>
      <c r="Q242" s="13">
        <v>0.693375606740053</v>
      </c>
      <c r="R242" s="13">
        <v>-0.007862208243700985</v>
      </c>
      <c r="S242" s="13">
        <v>-0.007193317444725067</v>
      </c>
      <c r="T242" s="10"/>
      <c r="U242" s="10"/>
      <c r="V242" s="10"/>
      <c r="W242" s="10"/>
    </row>
    <row r="243" spans="1:42" ht="12.75">
      <c r="A243" s="10" t="s">
        <v>475</v>
      </c>
      <c r="B243" s="10" t="s">
        <v>476</v>
      </c>
      <c r="C243" s="30" t="s">
        <v>539</v>
      </c>
      <c r="D243" s="36">
        <v>4.337792642140468</v>
      </c>
      <c r="E243" s="43">
        <v>0.319444</v>
      </c>
      <c r="F243" s="41">
        <v>0.309270230487423</v>
      </c>
      <c r="G243" s="50">
        <v>-0.01017376951257698</v>
      </c>
      <c r="H243" s="46">
        <v>67.80236978528337</v>
      </c>
      <c r="I243" s="46">
        <v>-2.197630214716625</v>
      </c>
      <c r="J243" s="12">
        <v>0.26515151515151514</v>
      </c>
      <c r="K243" s="12">
        <v>0.34563758389261745</v>
      </c>
      <c r="L243" s="12">
        <v>0.32954545454545453</v>
      </c>
      <c r="M243" s="12">
        <v>0.6751830384380719</v>
      </c>
      <c r="N243" s="48">
        <v>0.25682715827758856</v>
      </c>
      <c r="O243" s="13">
        <v>0.3382629858566556</v>
      </c>
      <c r="P243" s="12">
        <v>0.32122109767152796</v>
      </c>
      <c r="Q243" s="13">
        <v>0.6594840835281836</v>
      </c>
      <c r="R243" s="13">
        <v>-0.008324356873926575</v>
      </c>
      <c r="S243" s="13">
        <v>-0.007374598035961855</v>
      </c>
      <c r="T243" s="10"/>
      <c r="U243" s="10"/>
      <c r="V243" s="10"/>
      <c r="W243" s="10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</row>
    <row r="244" spans="1:42" ht="12.75">
      <c r="A244" s="10" t="s">
        <v>344</v>
      </c>
      <c r="B244" s="10" t="s">
        <v>345</v>
      </c>
      <c r="C244" s="30" t="s">
        <v>511</v>
      </c>
      <c r="D244" s="36">
        <v>3.626666667</v>
      </c>
      <c r="E244" s="43">
        <v>0.323194</v>
      </c>
      <c r="F244" s="41">
        <v>0.31300510701477735</v>
      </c>
      <c r="G244" s="50">
        <v>-0.01018889298522263</v>
      </c>
      <c r="H244" s="46">
        <v>83.32034314488644</v>
      </c>
      <c r="I244" s="46">
        <v>-2.6796568551135636</v>
      </c>
      <c r="J244" s="12">
        <v>0.26380368098159507</v>
      </c>
      <c r="K244" s="12">
        <v>0.33424657534246577</v>
      </c>
      <c r="L244" s="12">
        <v>0.34355828220858897</v>
      </c>
      <c r="M244" s="12">
        <v>0.6778048575510547</v>
      </c>
      <c r="N244" s="48">
        <v>0.25558387467756577</v>
      </c>
      <c r="O244" s="13">
        <v>0.3269050497120176</v>
      </c>
      <c r="P244" s="12">
        <v>0.3353384759045597</v>
      </c>
      <c r="Q244" s="13">
        <v>0.6622435256165773</v>
      </c>
      <c r="R244" s="13">
        <v>-0.008219806304029298</v>
      </c>
      <c r="S244" s="13">
        <v>-0.0073415256304481535</v>
      </c>
      <c r="T244" s="10"/>
      <c r="U244" s="10"/>
      <c r="V244" s="10"/>
      <c r="W244" s="10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</row>
    <row r="245" spans="1:23" ht="12.75">
      <c r="A245" s="10" t="s">
        <v>17</v>
      </c>
      <c r="B245" s="10" t="s">
        <v>314</v>
      </c>
      <c r="C245" s="30" t="s">
        <v>564</v>
      </c>
      <c r="D245" s="36">
        <v>4.114713217</v>
      </c>
      <c r="E245" s="43">
        <v>0.325926</v>
      </c>
      <c r="F245" s="41">
        <v>0.3154478179720963</v>
      </c>
      <c r="G245" s="50">
        <v>-0.010478182027903682</v>
      </c>
      <c r="H245" s="46">
        <v>97.17091085246601</v>
      </c>
      <c r="I245" s="46">
        <v>-2.829089147533992</v>
      </c>
      <c r="J245" s="12">
        <v>0.273224043715847</v>
      </c>
      <c r="K245" s="12">
        <v>0.3316708229426434</v>
      </c>
      <c r="L245" s="12">
        <v>0.4371584699453552</v>
      </c>
      <c r="M245" s="12">
        <v>0.7688292928879985</v>
      </c>
      <c r="N245" s="48">
        <v>0.26549429194662844</v>
      </c>
      <c r="O245" s="13">
        <v>0.32461573778669833</v>
      </c>
      <c r="P245" s="12">
        <v>0.4294287181761366</v>
      </c>
      <c r="Q245" s="13">
        <v>0.754044455962835</v>
      </c>
      <c r="R245" s="13">
        <v>-0.007729751769218585</v>
      </c>
      <c r="S245" s="13">
        <v>-0.007055085155945051</v>
      </c>
      <c r="T245" s="10"/>
      <c r="U245" s="10"/>
      <c r="V245" s="10"/>
      <c r="W245" s="10"/>
    </row>
    <row r="246" spans="1:23" ht="12.75">
      <c r="A246" s="10" t="s">
        <v>389</v>
      </c>
      <c r="B246" s="10" t="s">
        <v>390</v>
      </c>
      <c r="C246" s="30" t="s">
        <v>514</v>
      </c>
      <c r="D246" s="36">
        <v>3.508583691</v>
      </c>
      <c r="E246" s="43">
        <v>0.319885</v>
      </c>
      <c r="F246" s="41">
        <v>0.3081192056999697</v>
      </c>
      <c r="G246" s="50">
        <v>-0.011765794300030274</v>
      </c>
      <c r="H246" s="46">
        <v>129.9173643778895</v>
      </c>
      <c r="I246" s="46">
        <v>-4.082635622110502</v>
      </c>
      <c r="J246" s="12">
        <v>0.3145539906103286</v>
      </c>
      <c r="K246" s="12">
        <v>0.35698924731182796</v>
      </c>
      <c r="L246" s="12">
        <v>0.5446009389671361</v>
      </c>
      <c r="M246" s="12">
        <v>0.9015901862789641</v>
      </c>
      <c r="N246" s="48">
        <v>0.30497033891523356</v>
      </c>
      <c r="O246" s="13">
        <v>0.34820938575890215</v>
      </c>
      <c r="P246" s="12">
        <v>0.5350172872720411</v>
      </c>
      <c r="Q246" s="13">
        <v>0.8832266730309433</v>
      </c>
      <c r="R246" s="13">
        <v>-0.009583651695095063</v>
      </c>
      <c r="S246" s="13">
        <v>-0.008779861552925816</v>
      </c>
      <c r="T246" s="10"/>
      <c r="U246" s="10"/>
      <c r="V246" s="10"/>
      <c r="W246" s="10"/>
    </row>
    <row r="247" spans="1:23" ht="12.75">
      <c r="A247" s="10" t="s">
        <v>349</v>
      </c>
      <c r="B247" s="10" t="s">
        <v>350</v>
      </c>
      <c r="C247" s="30" t="s">
        <v>506</v>
      </c>
      <c r="D247" s="36">
        <v>3.322683706</v>
      </c>
      <c r="E247" s="43">
        <v>0.307531</v>
      </c>
      <c r="F247" s="41">
        <v>0.2950798468709569</v>
      </c>
      <c r="G247" s="50">
        <v>-0.012451153129043102</v>
      </c>
      <c r="H247" s="46">
        <v>167.0481668043174</v>
      </c>
      <c r="I247" s="46">
        <v>-5.95183319568261</v>
      </c>
      <c r="J247" s="12">
        <v>0.30619469026548674</v>
      </c>
      <c r="K247" s="12">
        <v>0.3610223642172524</v>
      </c>
      <c r="L247" s="12">
        <v>0.511504424778761</v>
      </c>
      <c r="M247" s="12">
        <v>0.8725267889960134</v>
      </c>
      <c r="N247" s="48">
        <v>0.2956604722200308</v>
      </c>
      <c r="O247" s="13">
        <v>0.35151464345737604</v>
      </c>
      <c r="P247" s="12">
        <v>0.5009702067333051</v>
      </c>
      <c r="Q247" s="13">
        <v>0.8524848501906811</v>
      </c>
      <c r="R247" s="13">
        <v>-0.010534218045455956</v>
      </c>
      <c r="S247" s="13">
        <v>-0.009507720759876381</v>
      </c>
      <c r="T247" s="10"/>
      <c r="U247" s="10"/>
      <c r="V247" s="10"/>
      <c r="W247" s="10"/>
    </row>
    <row r="248" spans="1:23" ht="12.75">
      <c r="A248" s="10" t="s">
        <v>57</v>
      </c>
      <c r="B248" s="10" t="s">
        <v>423</v>
      </c>
      <c r="C248" s="30" t="s">
        <v>279</v>
      </c>
      <c r="D248" s="36">
        <v>3.781914894</v>
      </c>
      <c r="E248" s="43">
        <v>0.330961</v>
      </c>
      <c r="F248" s="41">
        <v>0.3177261379182486</v>
      </c>
      <c r="G248" s="50">
        <v>-0.013234862081751397</v>
      </c>
      <c r="H248" s="46">
        <v>89.28104475502786</v>
      </c>
      <c r="I248" s="46">
        <v>-3.718955244972136</v>
      </c>
      <c r="J248" s="12">
        <v>0.28353658536585363</v>
      </c>
      <c r="K248" s="12">
        <v>0.3602150537634409</v>
      </c>
      <c r="L248" s="12">
        <v>0.3384146341463415</v>
      </c>
      <c r="M248" s="12">
        <v>0.6986296879097824</v>
      </c>
      <c r="N248" s="48">
        <v>0.272198307179963</v>
      </c>
      <c r="O248" s="13">
        <v>0.3502178622446986</v>
      </c>
      <c r="P248" s="12">
        <v>0.32707635596045087</v>
      </c>
      <c r="Q248" s="13">
        <v>0.6772942182051495</v>
      </c>
      <c r="R248" s="13">
        <v>-0.011338278185890616</v>
      </c>
      <c r="S248" s="13">
        <v>-0.009997191518742288</v>
      </c>
      <c r="T248" s="10"/>
      <c r="U248" s="10"/>
      <c r="V248" s="10"/>
      <c r="W248" s="10"/>
    </row>
    <row r="249" spans="1:23" ht="12.75">
      <c r="A249" s="10" t="s">
        <v>346</v>
      </c>
      <c r="B249" s="10" t="s">
        <v>472</v>
      </c>
      <c r="C249" s="30" t="s">
        <v>511</v>
      </c>
      <c r="D249" s="36">
        <v>4.024793388</v>
      </c>
      <c r="E249" s="43">
        <v>0.356</v>
      </c>
      <c r="F249" s="41">
        <v>0.3427200005723371</v>
      </c>
      <c r="G249" s="50">
        <v>-0.013279999427662892</v>
      </c>
      <c r="H249" s="46">
        <v>95.68000014308427</v>
      </c>
      <c r="I249" s="46">
        <v>-3.3199998569157287</v>
      </c>
      <c r="J249" s="12">
        <v>0.2972972972972973</v>
      </c>
      <c r="K249" s="12">
        <v>0.349862258953168</v>
      </c>
      <c r="L249" s="12">
        <v>0.4444444444444444</v>
      </c>
      <c r="M249" s="12">
        <v>0.7943067033976124</v>
      </c>
      <c r="N249" s="48">
        <v>0.2873273277570098</v>
      </c>
      <c r="O249" s="13">
        <v>0.3407162538376977</v>
      </c>
      <c r="P249" s="12">
        <v>0.4344744749041569</v>
      </c>
      <c r="Q249" s="13">
        <v>0.7751907287418547</v>
      </c>
      <c r="R249" s="13">
        <v>-0.009969969540287504</v>
      </c>
      <c r="S249" s="13">
        <v>-0.009146005115470313</v>
      </c>
      <c r="T249" s="10"/>
      <c r="U249" s="10"/>
      <c r="V249" s="10"/>
      <c r="W249" s="10"/>
    </row>
    <row r="250" spans="1:26" s="29" customFormat="1" ht="12.75">
      <c r="A250" s="29" t="s">
        <v>401</v>
      </c>
      <c r="B250" s="29" t="s">
        <v>402</v>
      </c>
      <c r="C250" s="25" t="s">
        <v>508</v>
      </c>
      <c r="D250" s="35">
        <v>3.587859425</v>
      </c>
      <c r="E250" s="40">
        <v>0.343434</v>
      </c>
      <c r="F250" s="41">
        <v>0.33002323169709263</v>
      </c>
      <c r="G250" s="49">
        <v>-0.013410768302907383</v>
      </c>
      <c r="H250" s="45">
        <v>77.34459987602435</v>
      </c>
      <c r="I250" s="45">
        <v>-2.655400123975653</v>
      </c>
      <c r="J250" s="28">
        <v>0.27586206896551724</v>
      </c>
      <c r="K250" s="28">
        <v>0.3258785942492013</v>
      </c>
      <c r="L250" s="28">
        <v>0.4689655172413793</v>
      </c>
      <c r="M250" s="28">
        <v>0.7948441114905807</v>
      </c>
      <c r="N250" s="47">
        <v>0.26670551681387705</v>
      </c>
      <c r="O250" s="26">
        <v>0.3173948877828254</v>
      </c>
      <c r="P250" s="28">
        <v>0.4598089650897391</v>
      </c>
      <c r="Q250" s="26">
        <v>0.7772038528725644</v>
      </c>
      <c r="R250" s="26">
        <v>-0.009156552151640185</v>
      </c>
      <c r="S250" s="26">
        <v>-0.008483706466375918</v>
      </c>
      <c r="T250" s="10"/>
      <c r="U250" s="25"/>
      <c r="V250" s="25"/>
      <c r="W250" s="25"/>
      <c r="X250" s="25"/>
      <c r="Y250" s="25"/>
      <c r="Z250" s="25"/>
    </row>
    <row r="251" spans="1:23" ht="12.75">
      <c r="A251" s="10" t="s">
        <v>319</v>
      </c>
      <c r="B251" s="10" t="s">
        <v>476</v>
      </c>
      <c r="C251" s="30" t="s">
        <v>282</v>
      </c>
      <c r="D251" s="36">
        <v>3.955484897</v>
      </c>
      <c r="E251" s="43">
        <v>0.35</v>
      </c>
      <c r="F251" s="41">
        <v>0.33444392085526786</v>
      </c>
      <c r="G251" s="50">
        <v>-0.015556079144732116</v>
      </c>
      <c r="H251" s="46">
        <v>180.15532517631786</v>
      </c>
      <c r="I251" s="46">
        <v>-6.844674823682141</v>
      </c>
      <c r="J251" s="12">
        <v>0.3321492007104796</v>
      </c>
      <c r="K251" s="12">
        <v>0.397456279809221</v>
      </c>
      <c r="L251" s="12">
        <v>0.5808170515097691</v>
      </c>
      <c r="M251" s="12">
        <v>0.9782733313189902</v>
      </c>
      <c r="N251" s="48">
        <v>0.31999169658315785</v>
      </c>
      <c r="O251" s="13">
        <v>0.38657444384152284</v>
      </c>
      <c r="P251" s="12">
        <v>0.5686595473824474</v>
      </c>
      <c r="Q251" s="13">
        <v>0.9552339912239702</v>
      </c>
      <c r="R251" s="13">
        <v>-0.01215750412732175</v>
      </c>
      <c r="S251" s="13">
        <v>-0.01088183596769815</v>
      </c>
      <c r="T251" s="10"/>
      <c r="U251" s="10"/>
      <c r="V251" s="10"/>
      <c r="W251" s="10"/>
    </row>
    <row r="252" spans="1:42" ht="12.75">
      <c r="A252" s="10" t="s">
        <v>432</v>
      </c>
      <c r="B252" s="10" t="s">
        <v>62</v>
      </c>
      <c r="C252" s="30" t="s">
        <v>561</v>
      </c>
      <c r="D252" s="36">
        <v>3.72173913</v>
      </c>
      <c r="E252" s="43">
        <v>0.344173</v>
      </c>
      <c r="F252" s="41">
        <v>0.32839519512294413</v>
      </c>
      <c r="G252" s="50">
        <v>-0.01577780487705588</v>
      </c>
      <c r="H252" s="46">
        <v>152.1778270003664</v>
      </c>
      <c r="I252" s="46">
        <v>-5.822172999633608</v>
      </c>
      <c r="J252" s="12">
        <v>0.30268199233716475</v>
      </c>
      <c r="K252" s="12">
        <v>0.36</v>
      </c>
      <c r="L252" s="12">
        <v>0.5555555555555556</v>
      </c>
      <c r="M252" s="12">
        <v>0.9155555555555556</v>
      </c>
      <c r="N252" s="48">
        <v>0.29152840421526127</v>
      </c>
      <c r="O252" s="13">
        <v>0.34987448173976765</v>
      </c>
      <c r="P252" s="12">
        <v>0.5444019674336521</v>
      </c>
      <c r="Q252" s="13">
        <v>0.8942764491734198</v>
      </c>
      <c r="R252" s="13">
        <v>-0.01115358812190348</v>
      </c>
      <c r="S252" s="13">
        <v>-0.010125518260232336</v>
      </c>
      <c r="T252" s="10"/>
      <c r="U252" s="10"/>
      <c r="V252" s="10"/>
      <c r="W252" s="10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</row>
    <row r="253" spans="1:23" ht="12.75">
      <c r="A253" s="10" t="s">
        <v>206</v>
      </c>
      <c r="B253" s="10" t="s">
        <v>321</v>
      </c>
      <c r="C253" s="30" t="s">
        <v>513</v>
      </c>
      <c r="D253" s="36">
        <v>3.85079929</v>
      </c>
      <c r="E253" s="43">
        <v>0.334895</v>
      </c>
      <c r="F253" s="41">
        <v>0.3180030713025545</v>
      </c>
      <c r="G253" s="50">
        <v>-0.01689192869744549</v>
      </c>
      <c r="H253" s="46">
        <v>145.78731144619078</v>
      </c>
      <c r="I253" s="46">
        <v>-7.212688553809215</v>
      </c>
      <c r="J253" s="12">
        <v>0.306</v>
      </c>
      <c r="K253" s="12">
        <v>0.3783303730017762</v>
      </c>
      <c r="L253" s="12">
        <v>0.42</v>
      </c>
      <c r="M253" s="12">
        <v>0.7983303730017761</v>
      </c>
      <c r="N253" s="48">
        <v>0.29157462289238156</v>
      </c>
      <c r="O253" s="13">
        <v>0.3655192032792021</v>
      </c>
      <c r="P253" s="12">
        <v>0.40557462289238155</v>
      </c>
      <c r="Q253" s="13">
        <v>0.7710938261715836</v>
      </c>
      <c r="R253" s="13">
        <v>-0.014425377107618431</v>
      </c>
      <c r="S253" s="13">
        <v>-0.012811169722574067</v>
      </c>
      <c r="T253" s="10"/>
      <c r="U253" s="10"/>
      <c r="V253" s="10"/>
      <c r="W253" s="10"/>
    </row>
    <row r="254" spans="1:23" ht="12.75">
      <c r="A254" s="10" t="s">
        <v>9</v>
      </c>
      <c r="B254" s="10" t="s">
        <v>476</v>
      </c>
      <c r="C254" s="30" t="s">
        <v>566</v>
      </c>
      <c r="D254" s="36">
        <v>3.894736842</v>
      </c>
      <c r="E254" s="43">
        <v>0.324427</v>
      </c>
      <c r="F254" s="41">
        <v>0.30469680091848994</v>
      </c>
      <c r="G254" s="50">
        <v>-0.01973019908151008</v>
      </c>
      <c r="H254" s="46">
        <v>93.83056184064436</v>
      </c>
      <c r="I254" s="46">
        <v>-5.169438159355636</v>
      </c>
      <c r="J254" s="12">
        <v>0.2558139534883721</v>
      </c>
      <c r="K254" s="12">
        <v>0.2971014492753623</v>
      </c>
      <c r="L254" s="12">
        <v>0.4289405684754522</v>
      </c>
      <c r="M254" s="12">
        <v>0.7260420177508145</v>
      </c>
      <c r="N254" s="48">
        <v>0.24245623214636786</v>
      </c>
      <c r="O254" s="13">
        <v>0.28461488367305404</v>
      </c>
      <c r="P254" s="12">
        <v>0.41558284713344795</v>
      </c>
      <c r="Q254" s="13">
        <v>0.7001977308065019</v>
      </c>
      <c r="R254" s="13">
        <v>-0.013357721342004247</v>
      </c>
      <c r="S254" s="13">
        <v>-0.012486565602308264</v>
      </c>
      <c r="T254" s="10"/>
      <c r="U254" s="10"/>
      <c r="V254" s="10"/>
      <c r="W254" s="10"/>
    </row>
    <row r="255" spans="1:23" ht="12.75">
      <c r="A255" s="10" t="s">
        <v>227</v>
      </c>
      <c r="B255" s="10" t="s">
        <v>228</v>
      </c>
      <c r="C255" s="30" t="s">
        <v>281</v>
      </c>
      <c r="D255" s="36">
        <v>4.016689847</v>
      </c>
      <c r="E255" s="43">
        <v>0.348993</v>
      </c>
      <c r="F255" s="41">
        <v>0.3289741654644773</v>
      </c>
      <c r="G255" s="50">
        <v>-0.020018834535522723</v>
      </c>
      <c r="H255" s="46">
        <v>176.05145196262134</v>
      </c>
      <c r="I255" s="46">
        <v>-8.948548037378657</v>
      </c>
      <c r="J255" s="12">
        <v>0.3088480801335559</v>
      </c>
      <c r="K255" s="12">
        <v>0.41585535465924894</v>
      </c>
      <c r="L255" s="12">
        <v>0.5258764607679466</v>
      </c>
      <c r="M255" s="12">
        <v>0.9417318154271955</v>
      </c>
      <c r="N255" s="48">
        <v>0.29390893482908403</v>
      </c>
      <c r="O255" s="13">
        <v>0.40340952985065553</v>
      </c>
      <c r="P255" s="12">
        <v>0.5109373154634747</v>
      </c>
      <c r="Q255" s="13">
        <v>0.9143468453141301</v>
      </c>
      <c r="R255" s="13">
        <v>-0.01493914530447188</v>
      </c>
      <c r="S255" s="13">
        <v>-0.012445824808593409</v>
      </c>
      <c r="T255" s="10"/>
      <c r="U255" s="10"/>
      <c r="V255" s="10"/>
      <c r="W255" s="10"/>
    </row>
    <row r="256" spans="1:23" ht="12.75">
      <c r="A256" s="10" t="s">
        <v>197</v>
      </c>
      <c r="B256" s="10" t="s">
        <v>402</v>
      </c>
      <c r="C256" s="30" t="s">
        <v>562</v>
      </c>
      <c r="D256" s="36">
        <v>4.372685185</v>
      </c>
      <c r="E256" s="43">
        <v>0.34375</v>
      </c>
      <c r="F256" s="41">
        <v>0.32296653740016357</v>
      </c>
      <c r="G256" s="50">
        <v>-0.020783462599836433</v>
      </c>
      <c r="H256" s="46">
        <v>112.67943357444187</v>
      </c>
      <c r="I256" s="46">
        <v>-5.320566425558127</v>
      </c>
      <c r="J256" s="12">
        <v>0.31978319783197834</v>
      </c>
      <c r="K256" s="12">
        <v>0.41435185185185186</v>
      </c>
      <c r="L256" s="12">
        <v>0.6395663956639567</v>
      </c>
      <c r="M256" s="12">
        <v>1.0539182475158086</v>
      </c>
      <c r="N256" s="48">
        <v>0.30536431862992375</v>
      </c>
      <c r="O256" s="13">
        <v>0.4020357258667636</v>
      </c>
      <c r="P256" s="12">
        <v>0.625147516461902</v>
      </c>
      <c r="Q256" s="13">
        <v>1.0271832423286655</v>
      </c>
      <c r="R256" s="13">
        <v>-0.01441887920205459</v>
      </c>
      <c r="S256" s="13">
        <v>-0.012316125985088244</v>
      </c>
      <c r="T256" s="10"/>
      <c r="U256" s="10"/>
      <c r="V256" s="10"/>
      <c r="W256" s="10"/>
    </row>
    <row r="257" spans="1:23" ht="12.75">
      <c r="A257" s="10" t="s">
        <v>517</v>
      </c>
      <c r="B257" s="10" t="s">
        <v>452</v>
      </c>
      <c r="C257" s="30" t="s">
        <v>516</v>
      </c>
      <c r="D257" s="36">
        <v>3.7474916387959865</v>
      </c>
      <c r="E257" s="43">
        <v>0.32367149758454106</v>
      </c>
      <c r="F257" s="41">
        <v>0.3023805216532227</v>
      </c>
      <c r="G257" s="50">
        <v>-0.021290975931318346</v>
      </c>
      <c r="H257" s="46">
        <v>147.18678694975011</v>
      </c>
      <c r="I257" s="46">
        <v>-8.813213050249885</v>
      </c>
      <c r="J257" s="12">
        <v>0.3</v>
      </c>
      <c r="K257" s="12">
        <v>0.38461538461538464</v>
      </c>
      <c r="L257" s="12">
        <v>0.5076923076923077</v>
      </c>
      <c r="M257" s="12">
        <v>0.8923076923076922</v>
      </c>
      <c r="N257" s="48">
        <v>0.2830515133649041</v>
      </c>
      <c r="O257" s="13">
        <v>0.3698775701500838</v>
      </c>
      <c r="P257" s="12">
        <v>0.49074382105721176</v>
      </c>
      <c r="Q257" s="13">
        <v>0.8606213912072955</v>
      </c>
      <c r="R257" s="13">
        <v>-0.016948486635095905</v>
      </c>
      <c r="S257" s="13">
        <v>-0.014737814465300814</v>
      </c>
      <c r="T257" s="10"/>
      <c r="U257" s="10"/>
      <c r="V257" s="10"/>
      <c r="W257" s="10"/>
    </row>
    <row r="258" spans="1:42" ht="12.75">
      <c r="A258" s="10" t="s">
        <v>375</v>
      </c>
      <c r="B258" s="10" t="s">
        <v>376</v>
      </c>
      <c r="C258" s="30" t="s">
        <v>543</v>
      </c>
      <c r="D258" s="36">
        <v>3.798548094</v>
      </c>
      <c r="E258" s="43">
        <v>0.348404</v>
      </c>
      <c r="F258" s="41">
        <v>0.3258361656323029</v>
      </c>
      <c r="G258" s="50">
        <v>-0.022567834367697104</v>
      </c>
      <c r="H258" s="46">
        <v>133.5143982777459</v>
      </c>
      <c r="I258" s="46">
        <v>-8.485601722254103</v>
      </c>
      <c r="J258" s="12">
        <v>0.2915811088295688</v>
      </c>
      <c r="K258" s="12">
        <v>0.3684210526315789</v>
      </c>
      <c r="L258" s="12">
        <v>0.4271047227926078</v>
      </c>
      <c r="M258" s="12">
        <v>0.7955257754241867</v>
      </c>
      <c r="N258" s="48">
        <v>0.27415687531364663</v>
      </c>
      <c r="O258" s="13">
        <v>0.3530206865294844</v>
      </c>
      <c r="P258" s="12">
        <v>0.40968048927668566</v>
      </c>
      <c r="Q258" s="13">
        <v>0.76270117580617</v>
      </c>
      <c r="R258" s="13">
        <v>-0.01742423351592215</v>
      </c>
      <c r="S258" s="13">
        <v>-0.015400366102094554</v>
      </c>
      <c r="T258" s="10"/>
      <c r="U258" s="10"/>
      <c r="V258" s="10"/>
      <c r="W258" s="10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</row>
    <row r="259" spans="1:42" ht="12.75">
      <c r="A259" s="10" t="s">
        <v>77</v>
      </c>
      <c r="B259" s="10" t="s">
        <v>78</v>
      </c>
      <c r="C259" s="30" t="s">
        <v>508</v>
      </c>
      <c r="D259" s="36">
        <v>4.188829787</v>
      </c>
      <c r="E259" s="43">
        <v>0.338645</v>
      </c>
      <c r="F259" s="41">
        <v>0.31576169591555625</v>
      </c>
      <c r="G259" s="50">
        <v>-0.022883304084443723</v>
      </c>
      <c r="H259" s="46">
        <v>85.25618567480461</v>
      </c>
      <c r="I259" s="46">
        <v>-5.7438143251953875</v>
      </c>
      <c r="J259" s="12">
        <v>0.2732732732732733</v>
      </c>
      <c r="K259" s="12">
        <v>0.3484042553191489</v>
      </c>
      <c r="L259" s="12">
        <v>0.3843843843843844</v>
      </c>
      <c r="M259" s="12">
        <v>0.7327886397035333</v>
      </c>
      <c r="N259" s="48">
        <v>0.2560245816060199</v>
      </c>
      <c r="O259" s="13">
        <v>0.3331281533904378</v>
      </c>
      <c r="P259" s="12">
        <v>0.367135692717131</v>
      </c>
      <c r="Q259" s="13">
        <v>0.7002638461075688</v>
      </c>
      <c r="R259" s="13">
        <v>-0.017248691667253402</v>
      </c>
      <c r="S259" s="13">
        <v>-0.01527610192871115</v>
      </c>
      <c r="T259" s="10"/>
      <c r="U259" s="10"/>
      <c r="V259" s="10"/>
      <c r="W259" s="10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</row>
    <row r="260" spans="1:23" ht="12.75">
      <c r="A260" s="10" t="s">
        <v>4</v>
      </c>
      <c r="B260" s="10" t="s">
        <v>5</v>
      </c>
      <c r="C260" s="30" t="s">
        <v>566</v>
      </c>
      <c r="D260" s="36">
        <v>3.822916667</v>
      </c>
      <c r="E260" s="43">
        <v>0.325359</v>
      </c>
      <c r="F260" s="41">
        <v>0.3000650205986577</v>
      </c>
      <c r="G260" s="50">
        <v>-0.025293979401342315</v>
      </c>
      <c r="H260" s="46">
        <v>146.4271786102389</v>
      </c>
      <c r="I260" s="46">
        <v>-10.572821389761089</v>
      </c>
      <c r="J260" s="12">
        <v>0.29904761904761906</v>
      </c>
      <c r="K260" s="12">
        <v>0.3454861111111111</v>
      </c>
      <c r="L260" s="12">
        <v>0.4723809523809524</v>
      </c>
      <c r="M260" s="12">
        <v>0.8178670634920635</v>
      </c>
      <c r="N260" s="48">
        <v>0.2789089116385503</v>
      </c>
      <c r="O260" s="13">
        <v>0.3271305184205537</v>
      </c>
      <c r="P260" s="12">
        <v>0.45224224497188364</v>
      </c>
      <c r="Q260" s="13">
        <v>0.7793727633924373</v>
      </c>
      <c r="R260" s="13">
        <v>-0.020138707409068757</v>
      </c>
      <c r="S260" s="13">
        <v>-0.01835559269055742</v>
      </c>
      <c r="T260" s="10"/>
      <c r="U260" s="10"/>
      <c r="V260" s="10"/>
      <c r="W260" s="10"/>
    </row>
    <row r="261" spans="1:23" ht="12.75">
      <c r="A261" s="10" t="s">
        <v>270</v>
      </c>
      <c r="B261" s="10" t="s">
        <v>306</v>
      </c>
      <c r="C261" s="30" t="s">
        <v>280</v>
      </c>
      <c r="D261" s="36">
        <v>4.007246377</v>
      </c>
      <c r="E261" s="43">
        <v>0.358407</v>
      </c>
      <c r="F261" s="41">
        <v>0.33122002606261947</v>
      </c>
      <c r="G261" s="50">
        <v>-0.02718697393738051</v>
      </c>
      <c r="H261" s="46">
        <v>172.711451780304</v>
      </c>
      <c r="I261" s="46">
        <v>-12.288548219695997</v>
      </c>
      <c r="J261" s="12">
        <v>0.3027823240589198</v>
      </c>
      <c r="K261" s="12">
        <v>0.376453488372093</v>
      </c>
      <c r="L261" s="12">
        <v>0.49427168576104746</v>
      </c>
      <c r="M261" s="12">
        <v>0.8707251741331405</v>
      </c>
      <c r="N261" s="48">
        <v>0.2826701338466514</v>
      </c>
      <c r="O261" s="13">
        <v>0.3585922264248605</v>
      </c>
      <c r="P261" s="12">
        <v>0.47415949554877906</v>
      </c>
      <c r="Q261" s="13">
        <v>0.8327517219736396</v>
      </c>
      <c r="R261" s="13">
        <v>-0.0201121902122684</v>
      </c>
      <c r="S261" s="13">
        <v>-0.017861261947232532</v>
      </c>
      <c r="T261" s="10"/>
      <c r="U261" s="10"/>
      <c r="V261" s="10"/>
      <c r="W261" s="10"/>
    </row>
    <row r="262" spans="1:23" ht="12.75">
      <c r="A262" s="10" t="s">
        <v>424</v>
      </c>
      <c r="B262" s="10" t="s">
        <v>425</v>
      </c>
      <c r="C262" s="30" t="s">
        <v>279</v>
      </c>
      <c r="D262" s="36">
        <v>3.916426513</v>
      </c>
      <c r="E262" s="43">
        <v>0.32636</v>
      </c>
      <c r="F262" s="41">
        <v>0.2972529862992731</v>
      </c>
      <c r="G262" s="50">
        <v>-0.02910701370072688</v>
      </c>
      <c r="H262" s="46">
        <v>81.04346372552627</v>
      </c>
      <c r="I262" s="46">
        <v>-6.956536274473734</v>
      </c>
      <c r="J262" s="12">
        <v>0.292358803986711</v>
      </c>
      <c r="K262" s="12">
        <v>0.3699421965317919</v>
      </c>
      <c r="L262" s="12">
        <v>0.4717607973421927</v>
      </c>
      <c r="M262" s="12">
        <v>0.8417029938739846</v>
      </c>
      <c r="N262" s="48">
        <v>0.26924738779244606</v>
      </c>
      <c r="O262" s="13">
        <v>0.3498366003627927</v>
      </c>
      <c r="P262" s="12">
        <v>0.44864938114792774</v>
      </c>
      <c r="Q262" s="13">
        <v>0.7984859815107204</v>
      </c>
      <c r="R262" s="13">
        <v>-0.023111416194264933</v>
      </c>
      <c r="S262" s="13">
        <v>-0.020105596168999207</v>
      </c>
      <c r="T262" s="10"/>
      <c r="U262" s="10"/>
      <c r="V262" s="10"/>
      <c r="W262" s="10"/>
    </row>
    <row r="263" spans="1:23" ht="12.75">
      <c r="A263" s="10" t="s">
        <v>362</v>
      </c>
      <c r="B263" s="10" t="s">
        <v>62</v>
      </c>
      <c r="C263" s="30" t="s">
        <v>562</v>
      </c>
      <c r="D263" s="36">
        <v>3.616835994</v>
      </c>
      <c r="E263" s="43">
        <v>0.366606</v>
      </c>
      <c r="F263" s="41">
        <v>0.33693410737834006</v>
      </c>
      <c r="G263" s="50">
        <v>-0.029671892621659923</v>
      </c>
      <c r="H263" s="46">
        <v>196.65069316546538</v>
      </c>
      <c r="I263" s="46">
        <v>-16.349306834534616</v>
      </c>
      <c r="J263" s="12">
        <v>0.3375594294770206</v>
      </c>
      <c r="K263" s="12">
        <v>0.3802612481857765</v>
      </c>
      <c r="L263" s="12">
        <v>0.4595879556259905</v>
      </c>
      <c r="M263" s="12">
        <v>0.839849203811767</v>
      </c>
      <c r="N263" s="48">
        <v>0.3116492760150006</v>
      </c>
      <c r="O263" s="13">
        <v>0.3565322106900804</v>
      </c>
      <c r="P263" s="12">
        <v>0.43367780216397045</v>
      </c>
      <c r="Q263" s="13">
        <v>0.7902100128540508</v>
      </c>
      <c r="R263" s="13">
        <v>-0.025910153462020025</v>
      </c>
      <c r="S263" s="13">
        <v>-0.023729037495696104</v>
      </c>
      <c r="T263" s="10"/>
      <c r="U263" s="10"/>
      <c r="V263" s="10"/>
      <c r="W263" s="10"/>
    </row>
    <row r="264" spans="1:23" ht="12.75">
      <c r="A264" s="10" t="s">
        <v>473</v>
      </c>
      <c r="B264" s="10" t="s">
        <v>474</v>
      </c>
      <c r="C264" s="30" t="s">
        <v>539</v>
      </c>
      <c r="D264" s="36">
        <v>3.85812356979405</v>
      </c>
      <c r="E264" s="43">
        <v>0.349711</v>
      </c>
      <c r="F264" s="41">
        <v>0.3198180966407146</v>
      </c>
      <c r="G264" s="50">
        <v>-0.029892903359285405</v>
      </c>
      <c r="H264" s="46">
        <v>112.65706143768725</v>
      </c>
      <c r="I264" s="46">
        <v>-10.342938562312753</v>
      </c>
      <c r="J264" s="12">
        <v>0.30295566502463056</v>
      </c>
      <c r="K264" s="12">
        <v>0.34022988505747126</v>
      </c>
      <c r="L264" s="12">
        <v>0.3891625615763547</v>
      </c>
      <c r="M264" s="12">
        <v>0.729392446633826</v>
      </c>
      <c r="N264" s="48">
        <v>0.27748044689085527</v>
      </c>
      <c r="O264" s="13">
        <v>0.316453014799281</v>
      </c>
      <c r="P264" s="12">
        <v>0.3636873434425794</v>
      </c>
      <c r="Q264" s="13">
        <v>0.6801403582418604</v>
      </c>
      <c r="R264" s="13">
        <v>-0.02547521813377529</v>
      </c>
      <c r="S264" s="13">
        <v>-0.023776870258190252</v>
      </c>
      <c r="T264" s="10"/>
      <c r="U264" s="10"/>
      <c r="V264" s="10"/>
      <c r="W264" s="10"/>
    </row>
    <row r="265" spans="1:23" ht="12.75">
      <c r="A265" s="10" t="s">
        <v>329</v>
      </c>
      <c r="B265" s="10" t="s">
        <v>330</v>
      </c>
      <c r="C265" s="30" t="s">
        <v>282</v>
      </c>
      <c r="D265" s="36">
        <v>3.675990676</v>
      </c>
      <c r="E265" s="43">
        <v>0.361564</v>
      </c>
      <c r="F265" s="41">
        <v>0.32925653484098566</v>
      </c>
      <c r="G265" s="50">
        <v>-0.03230746515901434</v>
      </c>
      <c r="H265" s="46">
        <v>105.0817561961826</v>
      </c>
      <c r="I265" s="46">
        <v>-9.918243803817404</v>
      </c>
      <c r="J265" s="12">
        <v>0.30423280423280424</v>
      </c>
      <c r="K265" s="12">
        <v>0.357487922705314</v>
      </c>
      <c r="L265" s="12">
        <v>0.3968253968253968</v>
      </c>
      <c r="M265" s="12">
        <v>0.7543133195307108</v>
      </c>
      <c r="N265" s="48">
        <v>0.2779940640110651</v>
      </c>
      <c r="O265" s="13">
        <v>0.3335308120680739</v>
      </c>
      <c r="P265" s="12">
        <v>0.37058665660365764</v>
      </c>
      <c r="Q265" s="13">
        <v>0.7041174686717315</v>
      </c>
      <c r="R265" s="13">
        <v>-0.026238740221739165</v>
      </c>
      <c r="S265" s="13">
        <v>-0.023957110637240098</v>
      </c>
      <c r="T265" s="10"/>
      <c r="U265" s="10"/>
      <c r="V265" s="10"/>
      <c r="W265" s="10"/>
    </row>
    <row r="266" spans="1:26" s="29" customFormat="1" ht="12.75">
      <c r="A266" s="29" t="s">
        <v>2</v>
      </c>
      <c r="B266" s="29" t="s">
        <v>3</v>
      </c>
      <c r="C266" s="25" t="s">
        <v>566</v>
      </c>
      <c r="D266" s="35">
        <v>3.830252101</v>
      </c>
      <c r="E266" s="40">
        <v>0.342975</v>
      </c>
      <c r="F266" s="41">
        <v>0.30920679872283996</v>
      </c>
      <c r="G266" s="49">
        <v>-0.033768201277160015</v>
      </c>
      <c r="H266" s="45">
        <v>161.65609058185453</v>
      </c>
      <c r="I266" s="45">
        <v>-16.343909418145472</v>
      </c>
      <c r="J266" s="28">
        <v>0.3296296296296296</v>
      </c>
      <c r="K266" s="28">
        <v>0.3798319327731092</v>
      </c>
      <c r="L266" s="28">
        <v>0.4759259259259259</v>
      </c>
      <c r="M266" s="28">
        <v>0.8557578586990351</v>
      </c>
      <c r="N266" s="47">
        <v>0.299363130707138</v>
      </c>
      <c r="O266" s="26">
        <v>0.352363177448495</v>
      </c>
      <c r="P266" s="28">
        <v>0.4456594270034343</v>
      </c>
      <c r="Q266" s="26">
        <v>0.7980226044519293</v>
      </c>
      <c r="R266" s="26">
        <v>-0.030266498922491614</v>
      </c>
      <c r="S266" s="26">
        <v>-0.027468755324614236</v>
      </c>
      <c r="T266" s="10"/>
      <c r="U266" s="25"/>
      <c r="V266" s="25"/>
      <c r="W266" s="25"/>
      <c r="X266" s="25"/>
      <c r="Y266" s="25"/>
      <c r="Z266" s="25"/>
    </row>
    <row r="267" spans="1:42" ht="12.75">
      <c r="A267" s="10" t="s">
        <v>421</v>
      </c>
      <c r="B267" s="10" t="s">
        <v>345</v>
      </c>
      <c r="C267" s="30" t="s">
        <v>279</v>
      </c>
      <c r="D267" s="36">
        <v>3.713947991</v>
      </c>
      <c r="E267" s="43">
        <v>0.344928</v>
      </c>
      <c r="F267" s="41">
        <v>0.3109764776336395</v>
      </c>
      <c r="G267" s="50">
        <v>-0.03395152236636051</v>
      </c>
      <c r="H267" s="46">
        <v>113.28688478360563</v>
      </c>
      <c r="I267" s="46">
        <v>-11.713115216394371</v>
      </c>
      <c r="J267" s="12">
        <v>0.319693094629156</v>
      </c>
      <c r="K267" s="12">
        <v>0.3619047619047619</v>
      </c>
      <c r="L267" s="12">
        <v>0.44501278772378516</v>
      </c>
      <c r="M267" s="12">
        <v>0.806917549628547</v>
      </c>
      <c r="N267" s="48">
        <v>0.2897362782189402</v>
      </c>
      <c r="O267" s="13">
        <v>0.33401639234191816</v>
      </c>
      <c r="P267" s="12">
        <v>0.41505597131356936</v>
      </c>
      <c r="Q267" s="13">
        <v>0.7490723636554875</v>
      </c>
      <c r="R267" s="13">
        <v>-0.029956816410215803</v>
      </c>
      <c r="S267" s="13">
        <v>-0.02788836956284374</v>
      </c>
      <c r="T267" s="10"/>
      <c r="U267" s="10"/>
      <c r="V267" s="10"/>
      <c r="W267" s="10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</row>
    <row r="268" spans="1:42" ht="12.75">
      <c r="A268" s="10" t="s">
        <v>372</v>
      </c>
      <c r="B268" s="10" t="s">
        <v>338</v>
      </c>
      <c r="C268" s="30" t="s">
        <v>543</v>
      </c>
      <c r="D268" s="36">
        <v>3.924528302</v>
      </c>
      <c r="E268" s="43">
        <v>0.379562</v>
      </c>
      <c r="F268" s="41">
        <v>0.3452251134348861</v>
      </c>
      <c r="G268" s="50">
        <v>-0.03433688656511391</v>
      </c>
      <c r="H268" s="46">
        <v>180.8875216217382</v>
      </c>
      <c r="I268" s="46">
        <v>-14.112478378261812</v>
      </c>
      <c r="J268" s="12">
        <v>0.3239202657807309</v>
      </c>
      <c r="K268" s="12">
        <v>0.3991291727140784</v>
      </c>
      <c r="L268" s="12">
        <v>0.5780730897009967</v>
      </c>
      <c r="M268" s="12">
        <v>0.9772022624150751</v>
      </c>
      <c r="N268" s="48">
        <v>0.3004776106673392</v>
      </c>
      <c r="O268" s="13">
        <v>0.37864662064112947</v>
      </c>
      <c r="P268" s="12">
        <v>0.554630434587605</v>
      </c>
      <c r="Q268" s="13">
        <v>0.9332770552287344</v>
      </c>
      <c r="R268" s="13">
        <v>-0.02344265511339172</v>
      </c>
      <c r="S268" s="13">
        <v>-0.020482552072948912</v>
      </c>
      <c r="T268" s="10"/>
      <c r="U268" s="10"/>
      <c r="V268" s="10"/>
      <c r="W268" s="10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</row>
    <row r="269" spans="1:42" ht="12.75">
      <c r="A269" s="10" t="s">
        <v>132</v>
      </c>
      <c r="B269" s="10" t="s">
        <v>478</v>
      </c>
      <c r="C269" s="30" t="s">
        <v>279</v>
      </c>
      <c r="D269" s="36">
        <v>3.607508532</v>
      </c>
      <c r="E269" s="43">
        <v>0.352941</v>
      </c>
      <c r="F269" s="41">
        <v>0.3185646367053319</v>
      </c>
      <c r="G269" s="50">
        <v>-0.03437636329466809</v>
      </c>
      <c r="H269" s="46">
        <v>164.05236589572863</v>
      </c>
      <c r="I269" s="46">
        <v>-16.947634104271373</v>
      </c>
      <c r="J269" s="12">
        <v>0.3370577281191806</v>
      </c>
      <c r="K269" s="12">
        <v>0.3835616438356164</v>
      </c>
      <c r="L269" s="12">
        <v>0.43947858472998136</v>
      </c>
      <c r="M269" s="12">
        <v>0.8230402285655978</v>
      </c>
      <c r="N269" s="48">
        <v>0.30549788807398254</v>
      </c>
      <c r="O269" s="13">
        <v>0.35454172242419285</v>
      </c>
      <c r="P269" s="12">
        <v>0.4079187446847833</v>
      </c>
      <c r="Q269" s="13">
        <v>0.7624604671089761</v>
      </c>
      <c r="R269" s="13">
        <v>-0.03155984004519807</v>
      </c>
      <c r="S269" s="13">
        <v>-0.029019921411423566</v>
      </c>
      <c r="T269" s="10"/>
      <c r="U269" s="10"/>
      <c r="V269" s="10"/>
      <c r="W269" s="10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</row>
    <row r="270" spans="1:23" ht="12.75">
      <c r="A270" s="10" t="s">
        <v>158</v>
      </c>
      <c r="B270" s="10" t="s">
        <v>159</v>
      </c>
      <c r="C270" s="30" t="s">
        <v>505</v>
      </c>
      <c r="D270" s="36">
        <v>4.15261959</v>
      </c>
      <c r="E270" s="43">
        <v>0.368056</v>
      </c>
      <c r="F270" s="41">
        <v>0.32942007423280306</v>
      </c>
      <c r="G270" s="50">
        <v>-0.03863592576719693</v>
      </c>
      <c r="H270" s="46">
        <v>98.87298137904727</v>
      </c>
      <c r="I270" s="46">
        <v>-11.127018620952725</v>
      </c>
      <c r="J270" s="12">
        <v>0.2887139107611549</v>
      </c>
      <c r="K270" s="12">
        <v>0.3744292237442922</v>
      </c>
      <c r="L270" s="12">
        <v>0.4015748031496063</v>
      </c>
      <c r="M270" s="12">
        <v>0.7760040268938986</v>
      </c>
      <c r="N270" s="48">
        <v>0.25950913747781434</v>
      </c>
      <c r="O270" s="13">
        <v>0.34902507164166047</v>
      </c>
      <c r="P270" s="12">
        <v>0.3723700298662658</v>
      </c>
      <c r="Q270" s="13">
        <v>0.7213951015079263</v>
      </c>
      <c r="R270" s="13">
        <v>-0.029204773283340535</v>
      </c>
      <c r="S270" s="13">
        <v>-0.02540415210263175</v>
      </c>
      <c r="T270" s="10"/>
      <c r="U270" s="10"/>
      <c r="V270" s="10"/>
      <c r="W270" s="10"/>
    </row>
    <row r="271" spans="1:23" ht="12.75">
      <c r="A271" s="10" t="s">
        <v>538</v>
      </c>
      <c r="B271" s="10" t="s">
        <v>253</v>
      </c>
      <c r="C271" s="30" t="s">
        <v>516</v>
      </c>
      <c r="D271" s="36">
        <v>3.8607784431137726</v>
      </c>
      <c r="E271" s="43">
        <v>0.36129032258064514</v>
      </c>
      <c r="F271" s="41">
        <v>0.32219117109329193</v>
      </c>
      <c r="G271" s="50">
        <v>-0.03909915148735321</v>
      </c>
      <c r="H271" s="46">
        <v>171.82766865471763</v>
      </c>
      <c r="I271" s="46">
        <v>-18.172331345282373</v>
      </c>
      <c r="J271" s="12">
        <v>0.31353135313531355</v>
      </c>
      <c r="K271" s="12">
        <v>0.36976047904191617</v>
      </c>
      <c r="L271" s="12">
        <v>0.4900990099009901</v>
      </c>
      <c r="M271" s="12">
        <v>0.8598594889429063</v>
      </c>
      <c r="N271" s="48">
        <v>0.2835440076810522</v>
      </c>
      <c r="O271" s="13">
        <v>0.3425563902016731</v>
      </c>
      <c r="P271" s="12">
        <v>0.46011166444672874</v>
      </c>
      <c r="Q271" s="13">
        <v>0.8026680546484019</v>
      </c>
      <c r="R271" s="13">
        <v>-0.02998734545426135</v>
      </c>
      <c r="S271" s="13">
        <v>-0.027204088840243057</v>
      </c>
      <c r="T271" s="10"/>
      <c r="U271" s="10"/>
      <c r="V271" s="10"/>
      <c r="W271" s="10"/>
    </row>
    <row r="272" spans="1:23" ht="12.75">
      <c r="A272" s="10" t="s">
        <v>58</v>
      </c>
      <c r="B272" s="10" t="s">
        <v>365</v>
      </c>
      <c r="C272" s="30" t="s">
        <v>566</v>
      </c>
      <c r="D272" s="36">
        <v>3.709302326</v>
      </c>
      <c r="E272" s="43">
        <v>0.364629</v>
      </c>
      <c r="F272" s="41">
        <v>0.3239036869908075</v>
      </c>
      <c r="G272" s="50">
        <v>-0.040725313009192465</v>
      </c>
      <c r="H272" s="46">
        <v>178.34788864178984</v>
      </c>
      <c r="I272" s="46">
        <v>-18.652111358210163</v>
      </c>
      <c r="J272" s="12">
        <v>0.34440559440559443</v>
      </c>
      <c r="K272" s="12">
        <v>0.4476744186046512</v>
      </c>
      <c r="L272" s="12">
        <v>0.5909090909090909</v>
      </c>
      <c r="M272" s="12">
        <v>1.0385835095137421</v>
      </c>
      <c r="N272" s="48">
        <v>0.3117970081150172</v>
      </c>
      <c r="O272" s="13">
        <v>0.4205637916305085</v>
      </c>
      <c r="P272" s="12">
        <v>0.5583005046185137</v>
      </c>
      <c r="Q272" s="13">
        <v>0.9788642962490222</v>
      </c>
      <c r="R272" s="13">
        <v>-0.032608586290577224</v>
      </c>
      <c r="S272" s="13">
        <v>-0.027110626974142682</v>
      </c>
      <c r="T272" s="10"/>
      <c r="U272" s="10"/>
      <c r="V272" s="10"/>
      <c r="W272" s="10"/>
    </row>
    <row r="273" spans="1:23" ht="12.75">
      <c r="A273" s="10" t="s">
        <v>6</v>
      </c>
      <c r="B273" s="10" t="s">
        <v>306</v>
      </c>
      <c r="C273" s="30" t="s">
        <v>566</v>
      </c>
      <c r="D273" s="36">
        <v>4.029038113</v>
      </c>
      <c r="E273" s="43">
        <v>0.36646</v>
      </c>
      <c r="F273" s="41">
        <v>0.32552024738988455</v>
      </c>
      <c r="G273" s="50">
        <v>-0.040939752610115454</v>
      </c>
      <c r="H273" s="46">
        <v>123.81751965954282</v>
      </c>
      <c r="I273" s="46">
        <v>-13.182480340457175</v>
      </c>
      <c r="J273" s="12">
        <v>0.2952586206896552</v>
      </c>
      <c r="K273" s="12">
        <v>0.3886861313868613</v>
      </c>
      <c r="L273" s="12">
        <v>0.4956896551724138</v>
      </c>
      <c r="M273" s="12">
        <v>0.8843757865592752</v>
      </c>
      <c r="N273" s="48">
        <v>0.26684810271453197</v>
      </c>
      <c r="O273" s="13">
        <v>0.3646305103276329</v>
      </c>
      <c r="P273" s="12">
        <v>0.4672791371972906</v>
      </c>
      <c r="Q273" s="13">
        <v>0.8319096475249235</v>
      </c>
      <c r="R273" s="13">
        <v>-0.02841051797512323</v>
      </c>
      <c r="S273" s="13">
        <v>-0.024055621059228427</v>
      </c>
      <c r="T273" s="10"/>
      <c r="U273" s="10"/>
      <c r="V273" s="10"/>
      <c r="W273" s="10"/>
    </row>
    <row r="274" spans="1:23" ht="12.75">
      <c r="A274" s="10" t="s">
        <v>163</v>
      </c>
      <c r="B274" s="10" t="s">
        <v>142</v>
      </c>
      <c r="C274" s="30" t="s">
        <v>505</v>
      </c>
      <c r="D274" s="36">
        <v>3.99025974</v>
      </c>
      <c r="E274" s="43">
        <v>0.361809</v>
      </c>
      <c r="F274" s="41">
        <v>0.3174729281186537</v>
      </c>
      <c r="G274" s="50">
        <v>-0.044336071881346306</v>
      </c>
      <c r="H274" s="46">
        <v>72.17711269561208</v>
      </c>
      <c r="I274" s="46">
        <v>-8.822887304387919</v>
      </c>
      <c r="J274" s="12">
        <v>0.28825622775800713</v>
      </c>
      <c r="K274" s="12">
        <v>0.3474025974025974</v>
      </c>
      <c r="L274" s="12">
        <v>0.45195729537366547</v>
      </c>
      <c r="M274" s="12">
        <v>0.7993598927762628</v>
      </c>
      <c r="N274" s="48">
        <v>0.2568580522975519</v>
      </c>
      <c r="O274" s="13">
        <v>0.3187568594013379</v>
      </c>
      <c r="P274" s="12">
        <v>0.4205591199132102</v>
      </c>
      <c r="Q274" s="13">
        <v>0.7393159793145481</v>
      </c>
      <c r="R274" s="13">
        <v>-0.03139817546045526</v>
      </c>
      <c r="S274" s="13">
        <v>-0.02864573800125947</v>
      </c>
      <c r="T274" s="10"/>
      <c r="U274" s="10"/>
      <c r="V274" s="10"/>
      <c r="W274" s="10"/>
    </row>
    <row r="275" spans="1:42" ht="12.75">
      <c r="A275" s="10" t="s">
        <v>305</v>
      </c>
      <c r="B275" s="10" t="s">
        <v>192</v>
      </c>
      <c r="C275" s="30" t="s">
        <v>509</v>
      </c>
      <c r="D275" s="36">
        <v>3.825174825</v>
      </c>
      <c r="E275" s="43">
        <v>0.380368</v>
      </c>
      <c r="F275" s="41">
        <v>0.3329070338710058</v>
      </c>
      <c r="G275" s="50">
        <v>-0.0474609661289942</v>
      </c>
      <c r="H275" s="46">
        <v>189.79153956292183</v>
      </c>
      <c r="I275" s="46">
        <v>-23.208460437078173</v>
      </c>
      <c r="J275" s="12">
        <v>0.3380952380952381</v>
      </c>
      <c r="K275" s="12">
        <v>0.4097902097902098</v>
      </c>
      <c r="L275" s="12">
        <v>0.5428571428571428</v>
      </c>
      <c r="M275" s="12">
        <v>0.9526473526473527</v>
      </c>
      <c r="N275" s="48">
        <v>0.3012564120046378</v>
      </c>
      <c r="O275" s="13">
        <v>0.377330824563527</v>
      </c>
      <c r="P275" s="12">
        <v>0.5060183167665425</v>
      </c>
      <c r="Q275" s="13">
        <v>0.8833491413300696</v>
      </c>
      <c r="R275" s="13">
        <v>-0.036838826090600296</v>
      </c>
      <c r="S275" s="13">
        <v>-0.03245938522668279</v>
      </c>
      <c r="T275" s="10"/>
      <c r="U275" s="10"/>
      <c r="V275" s="10"/>
      <c r="W275" s="10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</row>
    <row r="276" spans="1:42" ht="12.75">
      <c r="A276" s="10" t="s">
        <v>518</v>
      </c>
      <c r="B276" s="10" t="s">
        <v>134</v>
      </c>
      <c r="C276" s="30" t="s">
        <v>516</v>
      </c>
      <c r="D276" s="36">
        <v>3.9582172701949863</v>
      </c>
      <c r="E276" s="43">
        <v>0.39069767441860465</v>
      </c>
      <c r="F276" s="41">
        <v>0.3228636421311381</v>
      </c>
      <c r="G276" s="50">
        <v>-0.06783403228746654</v>
      </c>
      <c r="H276" s="46">
        <v>77.22529396811257</v>
      </c>
      <c r="I276" s="46">
        <v>-14.774706031887433</v>
      </c>
      <c r="J276" s="12">
        <v>0.2848297213622291</v>
      </c>
      <c r="K276" s="12">
        <v>0.3426183844011142</v>
      </c>
      <c r="L276" s="12">
        <v>0.43653250773993807</v>
      </c>
      <c r="M276" s="12">
        <v>0.7791508921410523</v>
      </c>
      <c r="N276" s="48">
        <v>0.23908759742449712</v>
      </c>
      <c r="O276" s="13">
        <v>0.3014632143958567</v>
      </c>
      <c r="P276" s="12">
        <v>0.3907903838022061</v>
      </c>
      <c r="Q276" s="13">
        <v>0.6922535981980629</v>
      </c>
      <c r="R276" s="13">
        <v>-0.045742123937732</v>
      </c>
      <c r="S276" s="13">
        <v>-0.04115517000525748</v>
      </c>
      <c r="T276" s="10"/>
      <c r="U276" s="10"/>
      <c r="V276" s="10"/>
      <c r="W276" s="10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08"/>
  <sheetViews>
    <sheetView workbookViewId="0" topLeftCell="A1">
      <selection activeCell="E39" sqref="E39"/>
    </sheetView>
  </sheetViews>
  <sheetFormatPr defaultColWidth="11.00390625" defaultRowHeight="12.75"/>
  <cols>
    <col min="1" max="16384" width="11.00390625" style="17" customWidth="1"/>
  </cols>
  <sheetData>
    <row r="1" spans="1:48" ht="12.75">
      <c r="A1" s="17" t="s">
        <v>438</v>
      </c>
      <c r="B1" s="17" t="s">
        <v>439</v>
      </c>
      <c r="C1" s="17" t="s">
        <v>491</v>
      </c>
      <c r="D1" s="17" t="s">
        <v>493</v>
      </c>
      <c r="E1" s="17" t="s">
        <v>492</v>
      </c>
      <c r="F1" s="17" t="s">
        <v>494</v>
      </c>
      <c r="G1" s="17" t="s">
        <v>495</v>
      </c>
      <c r="H1" s="17" t="s">
        <v>496</v>
      </c>
      <c r="I1" s="17" t="s">
        <v>497</v>
      </c>
      <c r="J1" s="17" t="s">
        <v>498</v>
      </c>
      <c r="K1" s="17" t="s">
        <v>79</v>
      </c>
      <c r="L1" s="17" t="s">
        <v>80</v>
      </c>
      <c r="M1" s="17" t="s">
        <v>499</v>
      </c>
      <c r="N1" s="17" t="s">
        <v>81</v>
      </c>
      <c r="O1" s="17" t="s">
        <v>500</v>
      </c>
      <c r="P1" s="17" t="s">
        <v>501</v>
      </c>
      <c r="Q1" s="17" t="s">
        <v>502</v>
      </c>
      <c r="R1" s="17" t="s">
        <v>82</v>
      </c>
      <c r="S1" s="17" t="s">
        <v>83</v>
      </c>
      <c r="T1" s="17" t="s">
        <v>503</v>
      </c>
      <c r="U1" s="17" t="s">
        <v>84</v>
      </c>
      <c r="V1" s="17" t="s">
        <v>284</v>
      </c>
      <c r="W1" s="17" t="s">
        <v>285</v>
      </c>
      <c r="X1" s="17" t="s">
        <v>286</v>
      </c>
      <c r="Y1" s="17" t="s">
        <v>545</v>
      </c>
      <c r="Z1" s="17" t="s">
        <v>442</v>
      </c>
      <c r="AA1" s="17" t="s">
        <v>447</v>
      </c>
      <c r="AB1" s="17" t="s">
        <v>448</v>
      </c>
      <c r="AC1" s="17" t="s">
        <v>551</v>
      </c>
      <c r="AD1" s="17" t="s">
        <v>449</v>
      </c>
      <c r="AE1" s="17" t="s">
        <v>450</v>
      </c>
      <c r="AF1" s="17" t="s">
        <v>56</v>
      </c>
      <c r="AG1" s="17" t="s">
        <v>293</v>
      </c>
      <c r="AH1" s="17" t="s">
        <v>291</v>
      </c>
      <c r="AI1" s="17" t="s">
        <v>85</v>
      </c>
      <c r="AV1" s="17" t="s">
        <v>440</v>
      </c>
    </row>
    <row r="2" spans="1:48" ht="12.75">
      <c r="A2" s="17" t="s">
        <v>515</v>
      </c>
      <c r="B2" s="17" t="s">
        <v>402</v>
      </c>
      <c r="C2" s="17" t="s">
        <v>280</v>
      </c>
      <c r="D2" s="17">
        <v>202</v>
      </c>
      <c r="E2" s="17">
        <v>185</v>
      </c>
      <c r="F2" s="17">
        <v>41</v>
      </c>
      <c r="G2" s="17">
        <v>22</v>
      </c>
      <c r="H2" s="17">
        <v>11</v>
      </c>
      <c r="I2" s="17">
        <v>3</v>
      </c>
      <c r="J2" s="17">
        <v>5</v>
      </c>
      <c r="K2" s="17">
        <v>14</v>
      </c>
      <c r="L2" s="17">
        <v>31</v>
      </c>
      <c r="M2" s="17">
        <v>9</v>
      </c>
      <c r="N2" s="17">
        <v>0</v>
      </c>
      <c r="O2" s="17">
        <v>27</v>
      </c>
      <c r="P2" s="17">
        <v>2</v>
      </c>
      <c r="Q2" s="17">
        <v>3</v>
      </c>
      <c r="R2" s="17">
        <v>3</v>
      </c>
      <c r="S2" s="17">
        <v>5</v>
      </c>
      <c r="T2" s="17">
        <v>10</v>
      </c>
      <c r="U2" s="17">
        <v>2</v>
      </c>
      <c r="V2" s="17">
        <v>0.1320754716981132</v>
      </c>
      <c r="W2" s="17">
        <v>0.37735849056603776</v>
      </c>
      <c r="X2" s="17">
        <v>0.49056603773584906</v>
      </c>
      <c r="Y2" s="17">
        <v>0.10256410256410256</v>
      </c>
      <c r="Z2" s="17">
        <v>159</v>
      </c>
      <c r="AA2" s="17">
        <v>60</v>
      </c>
      <c r="AB2" s="17">
        <v>78</v>
      </c>
      <c r="AC2" s="17">
        <v>21</v>
      </c>
      <c r="AD2" s="17">
        <v>8</v>
      </c>
      <c r="AE2" s="17">
        <v>717</v>
      </c>
      <c r="AF2" s="17">
        <v>0.05</v>
      </c>
      <c r="AG2" s="17">
        <v>51.18745226462009</v>
      </c>
      <c r="AH2" s="17">
        <v>0.2960734119526929</v>
      </c>
      <c r="AI2" s="17">
        <v>-0.0055043</v>
      </c>
      <c r="AV2" s="17">
        <v>0.2</v>
      </c>
    </row>
    <row r="3" spans="1:48" ht="12.75">
      <c r="A3" s="17" t="s">
        <v>515</v>
      </c>
      <c r="B3" s="17" t="s">
        <v>402</v>
      </c>
      <c r="C3" s="17" t="s">
        <v>509</v>
      </c>
      <c r="D3" s="17">
        <v>107</v>
      </c>
      <c r="E3" s="17">
        <v>101</v>
      </c>
      <c r="F3" s="17">
        <v>32</v>
      </c>
      <c r="G3" s="17">
        <v>24</v>
      </c>
      <c r="H3" s="17">
        <v>6</v>
      </c>
      <c r="I3" s="17">
        <v>0</v>
      </c>
      <c r="J3" s="17">
        <v>2</v>
      </c>
      <c r="K3" s="17">
        <v>17</v>
      </c>
      <c r="L3" s="17">
        <v>8</v>
      </c>
      <c r="M3" s="17">
        <v>4</v>
      </c>
      <c r="N3" s="17">
        <v>0</v>
      </c>
      <c r="O3" s="17">
        <v>17</v>
      </c>
      <c r="P3" s="17">
        <v>0</v>
      </c>
      <c r="Q3" s="17">
        <v>1</v>
      </c>
      <c r="R3" s="17">
        <v>1</v>
      </c>
      <c r="S3" s="17">
        <v>3</v>
      </c>
      <c r="T3" s="17">
        <v>4</v>
      </c>
      <c r="U3" s="17">
        <v>2</v>
      </c>
      <c r="V3" s="17">
        <v>0.20481927710843373</v>
      </c>
      <c r="W3" s="17">
        <v>0.4939759036144578</v>
      </c>
      <c r="X3" s="17">
        <v>0.30120481927710846</v>
      </c>
      <c r="Y3" s="17">
        <v>0.16</v>
      </c>
      <c r="Z3" s="17">
        <v>83</v>
      </c>
      <c r="AA3" s="17">
        <v>41</v>
      </c>
      <c r="AB3" s="17">
        <v>25</v>
      </c>
      <c r="AC3" s="17">
        <v>17</v>
      </c>
      <c r="AD3" s="17">
        <v>4</v>
      </c>
      <c r="AE3" s="17">
        <v>335</v>
      </c>
      <c r="AF3" s="17">
        <v>0.170732</v>
      </c>
      <c r="AG3" s="17">
        <v>28.760282071076553</v>
      </c>
      <c r="AH3" s="17">
        <v>0.32241303700092233</v>
      </c>
      <c r="AI3" s="17">
        <v>0</v>
      </c>
      <c r="AV3" s="17">
        <v>0.333333</v>
      </c>
    </row>
    <row r="4" spans="1:48" ht="12.75">
      <c r="A4" s="17" t="s">
        <v>515</v>
      </c>
      <c r="B4" s="17" t="s">
        <v>402</v>
      </c>
      <c r="C4" s="17" t="s">
        <v>516</v>
      </c>
      <c r="D4" s="17">
        <v>309</v>
      </c>
      <c r="E4" s="17">
        <v>286</v>
      </c>
      <c r="F4" s="17">
        <v>73</v>
      </c>
      <c r="G4" s="17">
        <v>46</v>
      </c>
      <c r="H4" s="17">
        <v>17</v>
      </c>
      <c r="I4" s="17">
        <v>3</v>
      </c>
      <c r="J4" s="17">
        <v>7</v>
      </c>
      <c r="K4" s="17">
        <v>31</v>
      </c>
      <c r="L4" s="17">
        <v>39</v>
      </c>
      <c r="M4" s="17">
        <v>13</v>
      </c>
      <c r="N4" s="17">
        <v>0</v>
      </c>
      <c r="O4" s="17">
        <v>44</v>
      </c>
      <c r="P4" s="17">
        <v>2</v>
      </c>
      <c r="Q4" s="17">
        <v>4</v>
      </c>
      <c r="R4" s="17">
        <v>4</v>
      </c>
      <c r="S4" s="17">
        <v>8</v>
      </c>
      <c r="T4" s="17">
        <v>14</v>
      </c>
      <c r="U4" s="17">
        <v>4</v>
      </c>
      <c r="V4" s="17">
        <v>0.15702479338842976</v>
      </c>
      <c r="W4" s="17">
        <v>0.41735537190082644</v>
      </c>
      <c r="X4" s="17">
        <v>0.4256198347107438</v>
      </c>
      <c r="Y4" s="17">
        <v>0.11650485436893204</v>
      </c>
      <c r="Z4" s="17">
        <v>242</v>
      </c>
      <c r="AA4" s="17">
        <v>101</v>
      </c>
      <c r="AB4" s="17">
        <v>103</v>
      </c>
      <c r="AC4" s="17">
        <v>38</v>
      </c>
      <c r="AD4" s="17">
        <v>12</v>
      </c>
      <c r="AE4" s="17">
        <v>1052</v>
      </c>
      <c r="AF4" s="17">
        <v>0.09900990099009901</v>
      </c>
      <c r="AG4" s="17">
        <v>79.94773433569665</v>
      </c>
      <c r="AH4" s="17">
        <v>0.30537516765154316</v>
      </c>
      <c r="AV4" s="17" t="e">
        <v>#REF!</v>
      </c>
    </row>
    <row r="5" spans="1:48" ht="12.75">
      <c r="A5" s="17" t="s">
        <v>517</v>
      </c>
      <c r="B5" s="17" t="s">
        <v>452</v>
      </c>
      <c r="C5" s="17" t="s">
        <v>279</v>
      </c>
      <c r="D5" s="17">
        <v>419</v>
      </c>
      <c r="E5" s="17">
        <v>353</v>
      </c>
      <c r="F5" s="17">
        <v>102</v>
      </c>
      <c r="G5" s="17">
        <v>55</v>
      </c>
      <c r="H5" s="17">
        <v>30</v>
      </c>
      <c r="I5" s="17">
        <v>2</v>
      </c>
      <c r="J5" s="17">
        <v>15</v>
      </c>
      <c r="K5" s="17">
        <v>61</v>
      </c>
      <c r="L5" s="17">
        <v>66</v>
      </c>
      <c r="M5" s="17">
        <v>60</v>
      </c>
      <c r="N5" s="17">
        <v>6</v>
      </c>
      <c r="O5" s="17">
        <v>61</v>
      </c>
      <c r="P5" s="17">
        <v>2</v>
      </c>
      <c r="Q5" s="17">
        <v>4</v>
      </c>
      <c r="R5" s="17">
        <v>0</v>
      </c>
      <c r="S5" s="17">
        <v>9</v>
      </c>
      <c r="T5" s="17">
        <v>3</v>
      </c>
      <c r="U5" s="17">
        <v>0</v>
      </c>
      <c r="V5" s="17">
        <v>0.19256756756756757</v>
      </c>
      <c r="W5" s="17">
        <v>0.36824324324324326</v>
      </c>
      <c r="X5" s="17">
        <v>0.4391891891891892</v>
      </c>
      <c r="Y5" s="17">
        <v>0.13076923076923078</v>
      </c>
      <c r="Z5" s="17">
        <v>296</v>
      </c>
      <c r="AA5" s="17">
        <v>109</v>
      </c>
      <c r="AB5" s="17">
        <v>130</v>
      </c>
      <c r="AC5" s="17">
        <v>57</v>
      </c>
      <c r="AD5" s="17">
        <v>17</v>
      </c>
      <c r="AE5" s="17">
        <v>1601</v>
      </c>
      <c r="AF5" s="17">
        <v>0.0642202</v>
      </c>
      <c r="AG5" s="17">
        <v>97.30051804272696</v>
      </c>
      <c r="AH5" s="17">
        <v>0.29288440584600345</v>
      </c>
      <c r="AI5" s="17">
        <v>-0.0135134</v>
      </c>
      <c r="AV5" s="17">
        <v>0</v>
      </c>
    </row>
    <row r="6" spans="1:48" ht="12.75">
      <c r="A6" s="17" t="s">
        <v>517</v>
      </c>
      <c r="B6" s="17" t="s">
        <v>452</v>
      </c>
      <c r="C6" s="17" t="s">
        <v>514</v>
      </c>
      <c r="D6" s="17">
        <v>179</v>
      </c>
      <c r="E6" s="17">
        <v>167</v>
      </c>
      <c r="F6" s="17">
        <v>54</v>
      </c>
      <c r="G6" s="17">
        <v>34</v>
      </c>
      <c r="H6" s="17">
        <v>9</v>
      </c>
      <c r="I6" s="17">
        <v>4</v>
      </c>
      <c r="J6" s="17">
        <v>7</v>
      </c>
      <c r="K6" s="17">
        <v>17</v>
      </c>
      <c r="L6" s="17">
        <v>18</v>
      </c>
      <c r="M6" s="17">
        <v>11</v>
      </c>
      <c r="N6" s="17">
        <v>1</v>
      </c>
      <c r="O6" s="17">
        <v>27</v>
      </c>
      <c r="P6" s="17">
        <v>1</v>
      </c>
      <c r="Q6" s="17">
        <v>0</v>
      </c>
      <c r="R6" s="17">
        <v>0</v>
      </c>
      <c r="S6" s="17">
        <v>9</v>
      </c>
      <c r="T6" s="17">
        <v>1</v>
      </c>
      <c r="U6" s="17">
        <v>2</v>
      </c>
      <c r="V6" s="17">
        <v>0.25</v>
      </c>
      <c r="W6" s="17">
        <v>0.45714285714285713</v>
      </c>
      <c r="X6" s="17">
        <v>0.29285714285714287</v>
      </c>
      <c r="Y6" s="17">
        <v>0.12195121951219512</v>
      </c>
      <c r="Z6" s="17">
        <v>140</v>
      </c>
      <c r="AA6" s="17">
        <v>64</v>
      </c>
      <c r="AB6" s="17">
        <v>41</v>
      </c>
      <c r="AC6" s="17">
        <v>35</v>
      </c>
      <c r="AD6" s="17">
        <v>5</v>
      </c>
      <c r="AE6" s="17">
        <v>640</v>
      </c>
      <c r="AF6" s="17">
        <v>0.109375</v>
      </c>
      <c r="AG6" s="17">
        <v>49.88626890702315</v>
      </c>
      <c r="AH6" s="17">
        <v>0.3224531496768658</v>
      </c>
      <c r="AI6" s="17">
        <v>-0.0067261</v>
      </c>
      <c r="AV6" s="17">
        <v>0</v>
      </c>
    </row>
    <row r="7" spans="1:48" ht="12.75">
      <c r="A7" s="17" t="s">
        <v>517</v>
      </c>
      <c r="B7" s="17" t="s">
        <v>452</v>
      </c>
      <c r="C7" s="17" t="s">
        <v>516</v>
      </c>
      <c r="D7" s="17">
        <v>598</v>
      </c>
      <c r="E7" s="17">
        <v>520</v>
      </c>
      <c r="F7" s="17">
        <v>156</v>
      </c>
      <c r="G7" s="17">
        <v>89</v>
      </c>
      <c r="H7" s="17">
        <v>39</v>
      </c>
      <c r="I7" s="17">
        <v>6</v>
      </c>
      <c r="J7" s="17">
        <v>22</v>
      </c>
      <c r="K7" s="17">
        <v>78</v>
      </c>
      <c r="L7" s="17">
        <v>84</v>
      </c>
      <c r="M7" s="17">
        <v>71</v>
      </c>
      <c r="N7" s="17">
        <v>7</v>
      </c>
      <c r="O7" s="17">
        <v>88</v>
      </c>
      <c r="P7" s="17">
        <v>3</v>
      </c>
      <c r="Q7" s="17">
        <v>4</v>
      </c>
      <c r="R7" s="17">
        <v>0</v>
      </c>
      <c r="S7" s="17">
        <v>18</v>
      </c>
      <c r="T7" s="17">
        <v>4</v>
      </c>
      <c r="U7" s="17">
        <v>2</v>
      </c>
      <c r="V7" s="17">
        <v>0.21100917431192662</v>
      </c>
      <c r="W7" s="17">
        <v>0.3967889908256881</v>
      </c>
      <c r="X7" s="17">
        <v>0.3922018348623853</v>
      </c>
      <c r="Y7" s="17">
        <v>0.1286549707602339</v>
      </c>
      <c r="Z7" s="17">
        <v>436</v>
      </c>
      <c r="AA7" s="17">
        <v>173</v>
      </c>
      <c r="AB7" s="17">
        <v>171</v>
      </c>
      <c r="AC7" s="17">
        <v>92</v>
      </c>
      <c r="AD7" s="17">
        <v>22</v>
      </c>
      <c r="AE7" s="17">
        <v>2241</v>
      </c>
      <c r="AF7" s="17">
        <v>0.08092485549132948</v>
      </c>
      <c r="AG7" s="17">
        <v>147.18678694975011</v>
      </c>
      <c r="AH7" s="17">
        <v>0.3023805216532227</v>
      </c>
      <c r="AV7" s="17" t="e">
        <v>#REF!</v>
      </c>
    </row>
    <row r="8" spans="1:48" ht="12.75">
      <c r="A8" s="17" t="s">
        <v>518</v>
      </c>
      <c r="B8" s="17" t="s">
        <v>134</v>
      </c>
      <c r="C8" s="17" t="s">
        <v>280</v>
      </c>
      <c r="D8" s="17">
        <v>226</v>
      </c>
      <c r="E8" s="17">
        <v>203</v>
      </c>
      <c r="F8" s="17">
        <v>57</v>
      </c>
      <c r="G8" s="17">
        <v>38</v>
      </c>
      <c r="H8" s="17">
        <v>15</v>
      </c>
      <c r="I8" s="17">
        <v>1</v>
      </c>
      <c r="J8" s="17">
        <v>3</v>
      </c>
      <c r="K8" s="17">
        <v>29</v>
      </c>
      <c r="L8" s="17">
        <v>27</v>
      </c>
      <c r="M8" s="17">
        <v>20</v>
      </c>
      <c r="N8" s="17">
        <v>6</v>
      </c>
      <c r="O8" s="17">
        <v>58</v>
      </c>
      <c r="P8" s="17">
        <v>0</v>
      </c>
      <c r="Q8" s="17">
        <v>3</v>
      </c>
      <c r="R8" s="17">
        <v>0</v>
      </c>
      <c r="S8" s="17">
        <v>6</v>
      </c>
      <c r="T8" s="17">
        <v>3</v>
      </c>
      <c r="U8" s="17">
        <v>1</v>
      </c>
      <c r="V8" s="17">
        <v>0.16891891891891891</v>
      </c>
      <c r="W8" s="17">
        <v>0.4391891891891892</v>
      </c>
      <c r="X8" s="17">
        <v>0.3918918918918919</v>
      </c>
      <c r="Y8" s="17">
        <v>0.1206896551724138</v>
      </c>
      <c r="Z8" s="17">
        <v>148</v>
      </c>
      <c r="AA8" s="17">
        <v>65</v>
      </c>
      <c r="AB8" s="17">
        <v>58</v>
      </c>
      <c r="AC8" s="17">
        <v>25</v>
      </c>
      <c r="AD8" s="17">
        <v>7</v>
      </c>
      <c r="AE8" s="17">
        <v>889</v>
      </c>
      <c r="AF8" s="17">
        <v>0.107692</v>
      </c>
      <c r="AG8" s="17">
        <v>48.776742163112566</v>
      </c>
      <c r="AH8" s="17">
        <v>0.3157016700904315</v>
      </c>
      <c r="AI8" s="17">
        <v>-0.0055043</v>
      </c>
      <c r="AV8" s="17">
        <v>0</v>
      </c>
    </row>
    <row r="9" spans="1:48" ht="12.75">
      <c r="A9" s="17" t="s">
        <v>518</v>
      </c>
      <c r="B9" s="17" t="s">
        <v>134</v>
      </c>
      <c r="C9" s="17" t="s">
        <v>566</v>
      </c>
      <c r="D9" s="17">
        <v>133</v>
      </c>
      <c r="E9" s="17">
        <v>120</v>
      </c>
      <c r="F9" s="17">
        <v>35</v>
      </c>
      <c r="G9" s="17">
        <v>20</v>
      </c>
      <c r="H9" s="17">
        <v>7</v>
      </c>
      <c r="I9" s="17">
        <v>3</v>
      </c>
      <c r="J9" s="17">
        <v>5</v>
      </c>
      <c r="K9" s="17">
        <v>11</v>
      </c>
      <c r="L9" s="17">
        <v>19</v>
      </c>
      <c r="M9" s="17">
        <v>11</v>
      </c>
      <c r="N9" s="17">
        <v>0</v>
      </c>
      <c r="O9" s="17">
        <v>47</v>
      </c>
      <c r="P9" s="17">
        <v>0</v>
      </c>
      <c r="Q9" s="17">
        <v>2</v>
      </c>
      <c r="R9" s="17">
        <v>0</v>
      </c>
      <c r="S9" s="17">
        <v>1</v>
      </c>
      <c r="T9" s="17">
        <v>1</v>
      </c>
      <c r="U9" s="17">
        <v>0</v>
      </c>
      <c r="V9" s="17">
        <v>0.24</v>
      </c>
      <c r="W9" s="17">
        <v>0.4266666666666667</v>
      </c>
      <c r="X9" s="17">
        <v>0.3333333333333333</v>
      </c>
      <c r="Y9" s="17">
        <v>0.12</v>
      </c>
      <c r="Z9" s="17">
        <v>75</v>
      </c>
      <c r="AA9" s="17">
        <v>32</v>
      </c>
      <c r="AB9" s="17">
        <v>25</v>
      </c>
      <c r="AC9" s="17">
        <v>18</v>
      </c>
      <c r="AD9" s="17">
        <v>3</v>
      </c>
      <c r="AE9" s="17">
        <v>532</v>
      </c>
      <c r="AF9" s="17">
        <v>0.0625</v>
      </c>
      <c r="AG9" s="17">
        <v>28.448551805000005</v>
      </c>
      <c r="AH9" s="17">
        <v>0.33497931150000004</v>
      </c>
      <c r="AI9" s="17">
        <v>-0.0059751</v>
      </c>
      <c r="AV9" s="17">
        <v>0</v>
      </c>
    </row>
    <row r="10" spans="1:48" ht="12.75">
      <c r="A10" s="17" t="s">
        <v>518</v>
      </c>
      <c r="B10" s="17" t="s">
        <v>134</v>
      </c>
      <c r="C10" s="17" t="s">
        <v>516</v>
      </c>
      <c r="D10" s="17">
        <v>359</v>
      </c>
      <c r="E10" s="17">
        <v>323</v>
      </c>
      <c r="F10" s="17">
        <v>92</v>
      </c>
      <c r="G10" s="17">
        <v>58</v>
      </c>
      <c r="H10" s="17">
        <v>22</v>
      </c>
      <c r="I10" s="17">
        <v>4</v>
      </c>
      <c r="J10" s="17">
        <v>8</v>
      </c>
      <c r="K10" s="17">
        <v>40</v>
      </c>
      <c r="L10" s="17">
        <v>46</v>
      </c>
      <c r="M10" s="17">
        <v>31</v>
      </c>
      <c r="N10" s="17">
        <v>6</v>
      </c>
      <c r="O10" s="17">
        <v>105</v>
      </c>
      <c r="P10" s="17">
        <v>0</v>
      </c>
      <c r="Q10" s="17">
        <v>5</v>
      </c>
      <c r="R10" s="17">
        <v>0</v>
      </c>
      <c r="S10" s="17">
        <v>7</v>
      </c>
      <c r="T10" s="17">
        <v>4</v>
      </c>
      <c r="U10" s="17">
        <v>1</v>
      </c>
      <c r="V10" s="17">
        <v>0.19282511210762332</v>
      </c>
      <c r="W10" s="17">
        <v>0.4349775784753363</v>
      </c>
      <c r="X10" s="17">
        <v>0.3721973094170404</v>
      </c>
      <c r="Y10" s="17">
        <v>0.12048192771084337</v>
      </c>
      <c r="Z10" s="17">
        <v>223</v>
      </c>
      <c r="AA10" s="17">
        <v>97</v>
      </c>
      <c r="AB10" s="17">
        <v>83</v>
      </c>
      <c r="AC10" s="17">
        <v>43</v>
      </c>
      <c r="AD10" s="17">
        <v>10</v>
      </c>
      <c r="AE10" s="17">
        <v>1421</v>
      </c>
      <c r="AF10" s="17">
        <v>0.09278350515463918</v>
      </c>
      <c r="AG10" s="17">
        <v>77.22529396811257</v>
      </c>
      <c r="AH10" s="17">
        <v>0.3228636421311381</v>
      </c>
      <c r="AV10" s="17" t="e">
        <v>#REF!</v>
      </c>
    </row>
    <row r="11" spans="1:48" ht="12.75">
      <c r="A11" s="17" t="s">
        <v>519</v>
      </c>
      <c r="B11" s="17" t="s">
        <v>62</v>
      </c>
      <c r="C11" s="17" t="s">
        <v>512</v>
      </c>
      <c r="D11" s="17">
        <v>473</v>
      </c>
      <c r="E11" s="17">
        <v>429</v>
      </c>
      <c r="F11" s="17">
        <v>130</v>
      </c>
      <c r="G11" s="17">
        <v>96</v>
      </c>
      <c r="H11" s="17">
        <v>26</v>
      </c>
      <c r="I11" s="17">
        <v>7</v>
      </c>
      <c r="J11" s="17">
        <v>1</v>
      </c>
      <c r="K11" s="17">
        <v>64</v>
      </c>
      <c r="L11" s="17">
        <v>32</v>
      </c>
      <c r="M11" s="17">
        <v>38</v>
      </c>
      <c r="N11" s="17">
        <v>2</v>
      </c>
      <c r="O11" s="17">
        <v>90</v>
      </c>
      <c r="P11" s="17">
        <v>3</v>
      </c>
      <c r="Q11" s="17">
        <v>1</v>
      </c>
      <c r="R11" s="17">
        <v>2</v>
      </c>
      <c r="S11" s="17">
        <v>5</v>
      </c>
      <c r="T11" s="17">
        <v>39</v>
      </c>
      <c r="U11" s="17">
        <v>7</v>
      </c>
      <c r="V11" s="17">
        <v>0.26791277258566976</v>
      </c>
      <c r="W11" s="17">
        <v>0.48909657320872274</v>
      </c>
      <c r="X11" s="17">
        <v>0.24299065420560748</v>
      </c>
      <c r="Y11" s="17">
        <v>0.01282051282051282</v>
      </c>
      <c r="Z11" s="17">
        <v>321</v>
      </c>
      <c r="AA11" s="17">
        <v>157</v>
      </c>
      <c r="AB11" s="17">
        <v>78</v>
      </c>
      <c r="AC11" s="17">
        <v>86</v>
      </c>
      <c r="AD11" s="17">
        <v>1</v>
      </c>
      <c r="AE11" s="17">
        <v>1850</v>
      </c>
      <c r="AF11" s="17">
        <v>0.121019</v>
      </c>
      <c r="AG11" s="17">
        <v>123.5184737916042</v>
      </c>
      <c r="AH11" s="17">
        <v>0.3614114271138767</v>
      </c>
      <c r="AI11" s="17">
        <v>-0.0064218</v>
      </c>
      <c r="AV11" s="17">
        <v>0.52381</v>
      </c>
    </row>
    <row r="12" spans="1:48" ht="12.75">
      <c r="A12" s="17" t="s">
        <v>519</v>
      </c>
      <c r="B12" s="17" t="s">
        <v>62</v>
      </c>
      <c r="C12" s="17" t="s">
        <v>563</v>
      </c>
      <c r="D12" s="17">
        <v>249</v>
      </c>
      <c r="E12" s="17">
        <v>227</v>
      </c>
      <c r="F12" s="17">
        <v>63</v>
      </c>
      <c r="G12" s="17">
        <v>51</v>
      </c>
      <c r="H12" s="17">
        <v>8</v>
      </c>
      <c r="I12" s="17">
        <v>3</v>
      </c>
      <c r="J12" s="17">
        <v>1</v>
      </c>
      <c r="K12" s="17">
        <v>30</v>
      </c>
      <c r="L12" s="17">
        <v>18</v>
      </c>
      <c r="M12" s="17">
        <v>15</v>
      </c>
      <c r="N12" s="17">
        <v>1</v>
      </c>
      <c r="O12" s="17">
        <v>50</v>
      </c>
      <c r="P12" s="17">
        <v>1</v>
      </c>
      <c r="Q12" s="17">
        <v>3</v>
      </c>
      <c r="R12" s="17">
        <v>3</v>
      </c>
      <c r="S12" s="17">
        <v>1</v>
      </c>
      <c r="T12" s="17">
        <v>22</v>
      </c>
      <c r="U12" s="17">
        <v>7</v>
      </c>
      <c r="V12" s="17">
        <v>0.26285714285714284</v>
      </c>
      <c r="W12" s="17">
        <v>0.5371428571428571</v>
      </c>
      <c r="X12" s="17">
        <v>0.2</v>
      </c>
      <c r="Y12" s="17">
        <v>0.08571428571428572</v>
      </c>
      <c r="Z12" s="17">
        <v>175</v>
      </c>
      <c r="AA12" s="17">
        <v>94</v>
      </c>
      <c r="AB12" s="17">
        <v>35</v>
      </c>
      <c r="AC12" s="17">
        <v>46</v>
      </c>
      <c r="AD12" s="17">
        <v>3</v>
      </c>
      <c r="AE12" s="17">
        <v>970</v>
      </c>
      <c r="AF12" s="17">
        <v>0.0744681</v>
      </c>
      <c r="AG12" s="17">
        <v>64.32391760052795</v>
      </c>
      <c r="AH12" s="17">
        <v>0.3537649027962455</v>
      </c>
      <c r="AI12" s="17">
        <v>-0.001445</v>
      </c>
      <c r="AV12" s="17">
        <v>0.25</v>
      </c>
    </row>
    <row r="13" spans="1:48" ht="12.75">
      <c r="A13" s="17" t="s">
        <v>519</v>
      </c>
      <c r="B13" s="17" t="s">
        <v>62</v>
      </c>
      <c r="C13" s="17" t="s">
        <v>516</v>
      </c>
      <c r="D13" s="17">
        <v>722</v>
      </c>
      <c r="E13" s="17">
        <v>656</v>
      </c>
      <c r="F13" s="17">
        <v>193</v>
      </c>
      <c r="G13" s="17">
        <v>147</v>
      </c>
      <c r="H13" s="17">
        <v>34</v>
      </c>
      <c r="I13" s="17">
        <v>10</v>
      </c>
      <c r="J13" s="17">
        <v>2</v>
      </c>
      <c r="K13" s="17">
        <v>94</v>
      </c>
      <c r="L13" s="17">
        <v>50</v>
      </c>
      <c r="M13" s="17">
        <v>53</v>
      </c>
      <c r="N13" s="17">
        <v>3</v>
      </c>
      <c r="O13" s="17">
        <v>140</v>
      </c>
      <c r="P13" s="17">
        <v>4</v>
      </c>
      <c r="Q13" s="17">
        <v>4</v>
      </c>
      <c r="R13" s="17">
        <v>5</v>
      </c>
      <c r="S13" s="17">
        <v>6</v>
      </c>
      <c r="T13" s="17">
        <v>61</v>
      </c>
      <c r="U13" s="17">
        <v>14</v>
      </c>
      <c r="V13" s="17">
        <v>0.2661290322580645</v>
      </c>
      <c r="W13" s="17">
        <v>0.5060483870967742</v>
      </c>
      <c r="X13" s="17">
        <v>0.22782258064516128</v>
      </c>
      <c r="Y13" s="17">
        <v>0.035398230088495575</v>
      </c>
      <c r="Z13" s="17">
        <v>496</v>
      </c>
      <c r="AA13" s="17">
        <v>251</v>
      </c>
      <c r="AB13" s="17">
        <v>113</v>
      </c>
      <c r="AC13" s="17">
        <v>132</v>
      </c>
      <c r="AD13" s="17">
        <v>4</v>
      </c>
      <c r="AE13" s="17">
        <v>2820</v>
      </c>
      <c r="AF13" s="17">
        <v>0.10358565737051793</v>
      </c>
      <c r="AG13" s="17">
        <v>187.84239139213213</v>
      </c>
      <c r="AH13" s="17">
        <v>0.3587654499490866</v>
      </c>
      <c r="AV13" s="17" t="e">
        <v>#REF!</v>
      </c>
    </row>
    <row r="14" spans="1:48" ht="12.75">
      <c r="A14" s="17" t="s">
        <v>58</v>
      </c>
      <c r="B14" s="17" t="s">
        <v>157</v>
      </c>
      <c r="C14" s="17" t="s">
        <v>542</v>
      </c>
      <c r="D14" s="17">
        <v>344</v>
      </c>
      <c r="E14" s="17">
        <v>324</v>
      </c>
      <c r="F14" s="17">
        <v>79</v>
      </c>
      <c r="G14" s="17">
        <v>62</v>
      </c>
      <c r="H14" s="17">
        <v>13</v>
      </c>
      <c r="I14" s="17">
        <v>0</v>
      </c>
      <c r="J14" s="17">
        <v>4</v>
      </c>
      <c r="K14" s="17">
        <v>35</v>
      </c>
      <c r="L14" s="17">
        <v>38</v>
      </c>
      <c r="M14" s="17">
        <v>13</v>
      </c>
      <c r="N14" s="17">
        <v>0</v>
      </c>
      <c r="O14" s="17">
        <v>40</v>
      </c>
      <c r="P14" s="17">
        <v>3</v>
      </c>
      <c r="Q14" s="17">
        <v>3</v>
      </c>
      <c r="R14" s="17">
        <v>1</v>
      </c>
      <c r="S14" s="17">
        <v>10</v>
      </c>
      <c r="T14" s="17">
        <v>6</v>
      </c>
      <c r="U14" s="17">
        <v>2</v>
      </c>
      <c r="V14" s="17">
        <v>0.2007042253521127</v>
      </c>
      <c r="W14" s="17">
        <v>0.4647887323943662</v>
      </c>
      <c r="X14" s="17">
        <v>0.3345070422535211</v>
      </c>
      <c r="Y14" s="17">
        <v>0.09473684210526316</v>
      </c>
      <c r="Z14" s="17">
        <v>284</v>
      </c>
      <c r="AA14" s="17">
        <v>132</v>
      </c>
      <c r="AB14" s="17">
        <v>95</v>
      </c>
      <c r="AC14" s="17">
        <v>57</v>
      </c>
      <c r="AD14" s="17">
        <v>9</v>
      </c>
      <c r="AE14" s="17">
        <v>1119</v>
      </c>
      <c r="AF14" s="17">
        <v>0.0454545</v>
      </c>
      <c r="AG14" s="17">
        <v>93.88980019071296</v>
      </c>
      <c r="AH14" s="17">
        <v>0.31763180279403874</v>
      </c>
      <c r="AI14" s="17">
        <v>-0.0044772</v>
      </c>
      <c r="AV14" s="17">
        <v>0.25</v>
      </c>
    </row>
    <row r="15" spans="1:48" ht="12.75">
      <c r="A15" s="17" t="s">
        <v>58</v>
      </c>
      <c r="B15" s="17" t="s">
        <v>157</v>
      </c>
      <c r="C15" s="17" t="s">
        <v>514</v>
      </c>
      <c r="D15" s="17">
        <v>133</v>
      </c>
      <c r="E15" s="17">
        <v>126</v>
      </c>
      <c r="F15" s="17">
        <v>28</v>
      </c>
      <c r="G15" s="17">
        <v>24</v>
      </c>
      <c r="H15" s="17">
        <v>3</v>
      </c>
      <c r="I15" s="17">
        <v>0</v>
      </c>
      <c r="J15" s="17">
        <v>1</v>
      </c>
      <c r="K15" s="17">
        <v>4</v>
      </c>
      <c r="L15" s="17">
        <v>13</v>
      </c>
      <c r="M15" s="17">
        <v>4</v>
      </c>
      <c r="N15" s="17">
        <v>0</v>
      </c>
      <c r="O15" s="17">
        <v>17</v>
      </c>
      <c r="P15" s="17">
        <v>0</v>
      </c>
      <c r="Q15" s="17">
        <v>3</v>
      </c>
      <c r="R15" s="17">
        <v>0</v>
      </c>
      <c r="S15" s="17">
        <v>2</v>
      </c>
      <c r="T15" s="17">
        <v>2</v>
      </c>
      <c r="U15" s="17">
        <v>2</v>
      </c>
      <c r="V15" s="17">
        <v>0.15315315315315314</v>
      </c>
      <c r="W15" s="17">
        <v>0.5135135135135135</v>
      </c>
      <c r="X15" s="17">
        <v>0.3333333333333333</v>
      </c>
      <c r="Y15" s="17">
        <v>0.02702702702702703</v>
      </c>
      <c r="Z15" s="17">
        <v>111</v>
      </c>
      <c r="AA15" s="17">
        <v>57</v>
      </c>
      <c r="AB15" s="17">
        <v>37</v>
      </c>
      <c r="AC15" s="17">
        <v>17</v>
      </c>
      <c r="AD15" s="17">
        <v>1</v>
      </c>
      <c r="AE15" s="17">
        <v>435</v>
      </c>
      <c r="AF15" s="17">
        <v>0.0701754</v>
      </c>
      <c r="AG15" s="17">
        <v>36.34066134924812</v>
      </c>
      <c r="AH15" s="17">
        <v>0.3183843364797128</v>
      </c>
      <c r="AI15" s="17">
        <v>-0.0067261</v>
      </c>
      <c r="AV15" s="17">
        <v>1</v>
      </c>
    </row>
    <row r="16" spans="1:48" ht="12.75">
      <c r="A16" s="17" t="s">
        <v>58</v>
      </c>
      <c r="B16" s="17" t="s">
        <v>157</v>
      </c>
      <c r="C16" s="17" t="s">
        <v>516</v>
      </c>
      <c r="D16" s="17">
        <v>477</v>
      </c>
      <c r="E16" s="17">
        <v>450</v>
      </c>
      <c r="F16" s="17">
        <v>107</v>
      </c>
      <c r="G16" s="17">
        <v>86</v>
      </c>
      <c r="H16" s="17">
        <v>16</v>
      </c>
      <c r="I16" s="17">
        <v>0</v>
      </c>
      <c r="J16" s="17">
        <v>5</v>
      </c>
      <c r="K16" s="17">
        <v>39</v>
      </c>
      <c r="L16" s="17">
        <v>51</v>
      </c>
      <c r="M16" s="17">
        <v>17</v>
      </c>
      <c r="N16" s="17">
        <v>0</v>
      </c>
      <c r="O16" s="17">
        <v>57</v>
      </c>
      <c r="P16" s="17">
        <v>3</v>
      </c>
      <c r="Q16" s="17">
        <v>6</v>
      </c>
      <c r="R16" s="17">
        <v>1</v>
      </c>
      <c r="S16" s="17">
        <v>12</v>
      </c>
      <c r="T16" s="17">
        <v>8</v>
      </c>
      <c r="U16" s="17">
        <v>4</v>
      </c>
      <c r="V16" s="17">
        <v>0.18734177215189873</v>
      </c>
      <c r="W16" s="17">
        <v>0.47848101265822784</v>
      </c>
      <c r="X16" s="17">
        <v>0.3341772151898734</v>
      </c>
      <c r="Y16" s="17">
        <v>0.07575757575757576</v>
      </c>
      <c r="Z16" s="17">
        <v>395</v>
      </c>
      <c r="AA16" s="17">
        <v>189</v>
      </c>
      <c r="AB16" s="17">
        <v>132</v>
      </c>
      <c r="AC16" s="17">
        <v>74</v>
      </c>
      <c r="AD16" s="17">
        <v>10</v>
      </c>
      <c r="AE16" s="17">
        <v>1554</v>
      </c>
      <c r="AF16" s="17">
        <v>0.05291005291005291</v>
      </c>
      <c r="AG16" s="17">
        <v>130.23046153996108</v>
      </c>
      <c r="AH16" s="17">
        <v>0.3178425122260275</v>
      </c>
      <c r="AV16" s="17" t="e">
        <v>#REF!</v>
      </c>
    </row>
    <row r="17" spans="1:48" ht="12.75">
      <c r="A17" s="17" t="s">
        <v>520</v>
      </c>
      <c r="B17" s="17" t="s">
        <v>262</v>
      </c>
      <c r="C17" s="17" t="s">
        <v>539</v>
      </c>
      <c r="D17" s="17">
        <v>233</v>
      </c>
      <c r="E17" s="17">
        <v>217</v>
      </c>
      <c r="F17" s="17">
        <v>47</v>
      </c>
      <c r="G17" s="17">
        <v>34</v>
      </c>
      <c r="H17" s="17">
        <v>11</v>
      </c>
      <c r="I17" s="17">
        <v>1</v>
      </c>
      <c r="J17" s="17">
        <v>1</v>
      </c>
      <c r="K17" s="17">
        <v>21</v>
      </c>
      <c r="L17" s="17">
        <v>16</v>
      </c>
      <c r="M17" s="17">
        <v>8</v>
      </c>
      <c r="N17" s="17">
        <v>0</v>
      </c>
      <c r="O17" s="17">
        <v>32</v>
      </c>
      <c r="P17" s="17">
        <v>3</v>
      </c>
      <c r="Q17" s="17">
        <v>1</v>
      </c>
      <c r="R17" s="17">
        <v>4</v>
      </c>
      <c r="S17" s="17">
        <v>3</v>
      </c>
      <c r="T17" s="17">
        <v>7</v>
      </c>
      <c r="U17" s="17">
        <v>2</v>
      </c>
      <c r="V17" s="17">
        <v>0.16129032258064516</v>
      </c>
      <c r="W17" s="17">
        <v>0.45698924731182794</v>
      </c>
      <c r="X17" s="17">
        <v>0.3817204301075269</v>
      </c>
      <c r="Y17" s="17">
        <v>0.09859154929577464</v>
      </c>
      <c r="Z17" s="17">
        <v>186</v>
      </c>
      <c r="AA17" s="17">
        <v>85</v>
      </c>
      <c r="AB17" s="17">
        <v>71</v>
      </c>
      <c r="AC17" s="17">
        <v>30</v>
      </c>
      <c r="AD17" s="17">
        <v>7</v>
      </c>
      <c r="AE17" s="17">
        <v>880</v>
      </c>
      <c r="AF17" s="17">
        <v>0.0823529</v>
      </c>
      <c r="AG17" s="17">
        <v>57.21749977741821</v>
      </c>
      <c r="AH17" s="17">
        <v>0.3038783771752336</v>
      </c>
      <c r="AI17" s="17">
        <v>-0.0123745</v>
      </c>
      <c r="AV17" s="17">
        <v>0</v>
      </c>
    </row>
    <row r="18" spans="1:48" ht="12.75">
      <c r="A18" s="17" t="s">
        <v>520</v>
      </c>
      <c r="B18" s="17" t="s">
        <v>262</v>
      </c>
      <c r="C18" s="17" t="s">
        <v>541</v>
      </c>
      <c r="D18" s="17">
        <v>286</v>
      </c>
      <c r="E18" s="17">
        <v>263</v>
      </c>
      <c r="F18" s="17">
        <v>72</v>
      </c>
      <c r="G18" s="17">
        <v>53</v>
      </c>
      <c r="H18" s="17">
        <v>13</v>
      </c>
      <c r="I18" s="17">
        <v>0</v>
      </c>
      <c r="J18" s="17">
        <v>6</v>
      </c>
      <c r="K18" s="17">
        <v>34</v>
      </c>
      <c r="L18" s="17">
        <v>25</v>
      </c>
      <c r="M18" s="17">
        <v>14</v>
      </c>
      <c r="N18" s="17">
        <v>0</v>
      </c>
      <c r="O18" s="17">
        <v>43</v>
      </c>
      <c r="P18" s="17">
        <v>3</v>
      </c>
      <c r="Q18" s="17">
        <v>1</v>
      </c>
      <c r="R18" s="17">
        <v>5</v>
      </c>
      <c r="S18" s="17">
        <v>5</v>
      </c>
      <c r="T18" s="17">
        <v>7</v>
      </c>
      <c r="U18" s="17">
        <v>3</v>
      </c>
      <c r="V18" s="17">
        <v>0.182648401826484</v>
      </c>
      <c r="W18" s="17">
        <v>0.4611872146118721</v>
      </c>
      <c r="X18" s="17">
        <v>0.3561643835616438</v>
      </c>
      <c r="Y18" s="17">
        <v>0.1282051282051282</v>
      </c>
      <c r="Z18" s="17">
        <v>219</v>
      </c>
      <c r="AA18" s="17">
        <v>101</v>
      </c>
      <c r="AB18" s="17">
        <v>78</v>
      </c>
      <c r="AC18" s="17">
        <v>40</v>
      </c>
      <c r="AD18" s="17">
        <v>10</v>
      </c>
      <c r="AE18" s="17">
        <v>1116</v>
      </c>
      <c r="AF18" s="17">
        <v>0.0594059</v>
      </c>
      <c r="AG18" s="17">
        <v>76.31102543833785</v>
      </c>
      <c r="AH18" s="17">
        <v>0.3270280252945946</v>
      </c>
      <c r="AI18" s="17">
        <v>0.0071428</v>
      </c>
      <c r="AV18" s="17">
        <v>0</v>
      </c>
    </row>
    <row r="19" spans="1:48" ht="12.75">
      <c r="A19" s="17" t="s">
        <v>520</v>
      </c>
      <c r="B19" s="17" t="s">
        <v>262</v>
      </c>
      <c r="C19" s="17" t="s">
        <v>516</v>
      </c>
      <c r="D19" s="17">
        <v>519</v>
      </c>
      <c r="E19" s="17">
        <v>480</v>
      </c>
      <c r="F19" s="17">
        <v>119</v>
      </c>
      <c r="G19" s="17">
        <v>87</v>
      </c>
      <c r="H19" s="17">
        <v>24</v>
      </c>
      <c r="I19" s="17">
        <v>1</v>
      </c>
      <c r="J19" s="17">
        <v>7</v>
      </c>
      <c r="K19" s="17">
        <v>55</v>
      </c>
      <c r="L19" s="17">
        <v>41</v>
      </c>
      <c r="M19" s="17">
        <v>22</v>
      </c>
      <c r="N19" s="17">
        <v>0</v>
      </c>
      <c r="O19" s="17">
        <v>75</v>
      </c>
      <c r="P19" s="17">
        <v>6</v>
      </c>
      <c r="Q19" s="17">
        <v>2</v>
      </c>
      <c r="R19" s="17">
        <v>9</v>
      </c>
      <c r="S19" s="17">
        <v>8</v>
      </c>
      <c r="T19" s="17">
        <v>14</v>
      </c>
      <c r="U19" s="17">
        <v>5</v>
      </c>
      <c r="V19" s="17">
        <v>0.1728395061728395</v>
      </c>
      <c r="W19" s="17">
        <v>0.45925925925925926</v>
      </c>
      <c r="X19" s="17">
        <v>0.36790123456790125</v>
      </c>
      <c r="Y19" s="17">
        <v>0.11409395973154363</v>
      </c>
      <c r="Z19" s="17">
        <v>405</v>
      </c>
      <c r="AA19" s="17">
        <v>186</v>
      </c>
      <c r="AB19" s="17">
        <v>149</v>
      </c>
      <c r="AC19" s="17">
        <v>70</v>
      </c>
      <c r="AD19" s="17">
        <v>17</v>
      </c>
      <c r="AE19" s="17">
        <v>1996</v>
      </c>
      <c r="AF19" s="17">
        <v>0.06989247311827956</v>
      </c>
      <c r="AG19" s="17">
        <v>133.52852521575608</v>
      </c>
      <c r="AH19" s="17">
        <v>0.3165624552073002</v>
      </c>
      <c r="AV19" s="17" t="e">
        <v>#REF!</v>
      </c>
    </row>
    <row r="20" spans="1:48" ht="12.75">
      <c r="A20" s="17" t="s">
        <v>521</v>
      </c>
      <c r="B20" s="17" t="s">
        <v>522</v>
      </c>
      <c r="C20" s="17" t="s">
        <v>506</v>
      </c>
      <c r="D20" s="17">
        <v>345</v>
      </c>
      <c r="E20" s="17">
        <v>293</v>
      </c>
      <c r="F20" s="17">
        <v>80</v>
      </c>
      <c r="G20" s="17">
        <v>60</v>
      </c>
      <c r="H20" s="17">
        <v>15</v>
      </c>
      <c r="I20" s="17">
        <v>2</v>
      </c>
      <c r="J20" s="17">
        <v>3</v>
      </c>
      <c r="K20" s="17">
        <v>33</v>
      </c>
      <c r="L20" s="17">
        <v>13</v>
      </c>
      <c r="M20" s="17">
        <v>46</v>
      </c>
      <c r="N20" s="17">
        <v>1</v>
      </c>
      <c r="O20" s="17">
        <v>57</v>
      </c>
      <c r="P20" s="17">
        <v>1</v>
      </c>
      <c r="Q20" s="17">
        <v>0</v>
      </c>
      <c r="R20" s="17">
        <v>5</v>
      </c>
      <c r="S20" s="17">
        <v>2</v>
      </c>
      <c r="T20" s="17">
        <v>2</v>
      </c>
      <c r="U20" s="17">
        <v>2</v>
      </c>
      <c r="V20" s="17">
        <v>0.17872340425531916</v>
      </c>
      <c r="W20" s="17">
        <v>0.5617021276595745</v>
      </c>
      <c r="X20" s="17">
        <v>0.25957446808510637</v>
      </c>
      <c r="Y20" s="17">
        <v>0.09836065573770492</v>
      </c>
      <c r="Z20" s="17">
        <v>235</v>
      </c>
      <c r="AA20" s="17">
        <v>132</v>
      </c>
      <c r="AB20" s="17">
        <v>61</v>
      </c>
      <c r="AC20" s="17">
        <v>42</v>
      </c>
      <c r="AD20" s="17">
        <v>6</v>
      </c>
      <c r="AE20" s="17">
        <v>1497</v>
      </c>
      <c r="AF20" s="17">
        <v>0.0833333</v>
      </c>
      <c r="AG20" s="17">
        <v>78.78375635957848</v>
      </c>
      <c r="AH20" s="17">
        <v>0.325252173217075</v>
      </c>
      <c r="AI20" s="17">
        <v>-0.0056323</v>
      </c>
      <c r="AV20" s="17">
        <v>0</v>
      </c>
    </row>
    <row r="21" spans="1:48" ht="12.75">
      <c r="A21" s="17" t="s">
        <v>521</v>
      </c>
      <c r="B21" s="17" t="s">
        <v>522</v>
      </c>
      <c r="C21" s="17" t="s">
        <v>542</v>
      </c>
      <c r="D21" s="17">
        <v>258</v>
      </c>
      <c r="E21" s="17">
        <v>237</v>
      </c>
      <c r="F21" s="17">
        <v>59</v>
      </c>
      <c r="G21" s="17">
        <v>41</v>
      </c>
      <c r="H21" s="17">
        <v>12</v>
      </c>
      <c r="I21" s="17">
        <v>1</v>
      </c>
      <c r="J21" s="17">
        <v>5</v>
      </c>
      <c r="K21" s="17">
        <v>26</v>
      </c>
      <c r="L21" s="17">
        <v>22</v>
      </c>
      <c r="M21" s="17">
        <v>15</v>
      </c>
      <c r="N21" s="17">
        <v>3</v>
      </c>
      <c r="O21" s="17">
        <v>53</v>
      </c>
      <c r="P21" s="17">
        <v>3</v>
      </c>
      <c r="Q21" s="17">
        <v>2</v>
      </c>
      <c r="R21" s="17">
        <v>1</v>
      </c>
      <c r="S21" s="17">
        <v>6</v>
      </c>
      <c r="T21" s="17">
        <v>2</v>
      </c>
      <c r="U21" s="17">
        <v>4</v>
      </c>
      <c r="V21" s="17">
        <v>0.1774193548387097</v>
      </c>
      <c r="W21" s="17">
        <v>0.478494623655914</v>
      </c>
      <c r="X21" s="17">
        <v>0.34408602150537637</v>
      </c>
      <c r="Y21" s="17">
        <v>0.125</v>
      </c>
      <c r="Z21" s="17">
        <v>186</v>
      </c>
      <c r="AA21" s="17">
        <v>89</v>
      </c>
      <c r="AB21" s="17">
        <v>64</v>
      </c>
      <c r="AC21" s="17">
        <v>33</v>
      </c>
      <c r="AD21" s="17">
        <v>8</v>
      </c>
      <c r="AE21" s="17">
        <v>1087</v>
      </c>
      <c r="AF21" s="17">
        <v>0.0337079</v>
      </c>
      <c r="AG21" s="17">
        <v>62.60700942837646</v>
      </c>
      <c r="AH21" s="17">
        <v>0.3182707703225219</v>
      </c>
      <c r="AI21" s="17">
        <v>-0.0044772</v>
      </c>
      <c r="AV21" s="17">
        <v>0</v>
      </c>
    </row>
    <row r="22" spans="1:48" ht="12.75">
      <c r="A22" s="17" t="s">
        <v>521</v>
      </c>
      <c r="B22" s="17" t="s">
        <v>522</v>
      </c>
      <c r="C22" s="17" t="s">
        <v>516</v>
      </c>
      <c r="D22" s="17">
        <v>603</v>
      </c>
      <c r="E22" s="17">
        <v>530</v>
      </c>
      <c r="F22" s="17">
        <v>139</v>
      </c>
      <c r="G22" s="17">
        <v>101</v>
      </c>
      <c r="H22" s="17">
        <v>27</v>
      </c>
      <c r="I22" s="17">
        <v>3</v>
      </c>
      <c r="J22" s="17">
        <v>8</v>
      </c>
      <c r="K22" s="17">
        <v>59</v>
      </c>
      <c r="L22" s="17">
        <v>35</v>
      </c>
      <c r="M22" s="17">
        <v>61</v>
      </c>
      <c r="N22" s="17">
        <v>4</v>
      </c>
      <c r="O22" s="17">
        <v>110</v>
      </c>
      <c r="P22" s="17">
        <v>4</v>
      </c>
      <c r="Q22" s="17">
        <v>2</v>
      </c>
      <c r="R22" s="17">
        <v>6</v>
      </c>
      <c r="S22" s="17">
        <v>8</v>
      </c>
      <c r="T22" s="17">
        <v>4</v>
      </c>
      <c r="U22" s="17">
        <v>6</v>
      </c>
      <c r="V22" s="17">
        <v>0.17814726840855108</v>
      </c>
      <c r="W22" s="17">
        <v>0.5249406175771971</v>
      </c>
      <c r="X22" s="17">
        <v>0.29691211401425177</v>
      </c>
      <c r="Y22" s="17">
        <v>0.112</v>
      </c>
      <c r="Z22" s="17">
        <v>421</v>
      </c>
      <c r="AA22" s="17">
        <v>221</v>
      </c>
      <c r="AB22" s="17">
        <v>125</v>
      </c>
      <c r="AC22" s="17">
        <v>75</v>
      </c>
      <c r="AD22" s="17">
        <v>14</v>
      </c>
      <c r="AE22" s="17">
        <v>2584</v>
      </c>
      <c r="AF22" s="17">
        <v>0.06334841628959276</v>
      </c>
      <c r="AG22" s="17">
        <v>141.39076578795493</v>
      </c>
      <c r="AH22" s="17">
        <v>0.3221303006019635</v>
      </c>
      <c r="AV22" s="17" t="e">
        <v>#REF!</v>
      </c>
    </row>
    <row r="23" spans="1:48" ht="12.75">
      <c r="A23" s="17" t="s">
        <v>523</v>
      </c>
      <c r="B23" s="17" t="s">
        <v>524</v>
      </c>
      <c r="C23" s="17" t="s">
        <v>543</v>
      </c>
      <c r="D23" s="17">
        <v>152</v>
      </c>
      <c r="E23" s="17">
        <v>137</v>
      </c>
      <c r="F23" s="17">
        <v>27</v>
      </c>
      <c r="G23" s="17">
        <v>22</v>
      </c>
      <c r="H23" s="17">
        <v>4</v>
      </c>
      <c r="I23" s="17">
        <v>0</v>
      </c>
      <c r="J23" s="17">
        <v>1</v>
      </c>
      <c r="K23" s="17">
        <v>15</v>
      </c>
      <c r="L23" s="17">
        <v>12</v>
      </c>
      <c r="M23" s="17">
        <v>11</v>
      </c>
      <c r="N23" s="17">
        <v>0</v>
      </c>
      <c r="O23" s="17">
        <v>21</v>
      </c>
      <c r="P23" s="17">
        <v>3</v>
      </c>
      <c r="Q23" s="17">
        <v>0</v>
      </c>
      <c r="R23" s="17">
        <v>1</v>
      </c>
      <c r="S23" s="17">
        <v>0</v>
      </c>
      <c r="T23" s="17">
        <v>5</v>
      </c>
      <c r="U23" s="17">
        <v>3</v>
      </c>
      <c r="V23" s="17">
        <v>0.20535714285714285</v>
      </c>
      <c r="W23" s="17">
        <v>0.5357142857142857</v>
      </c>
      <c r="X23" s="17">
        <v>0.25892857142857145</v>
      </c>
      <c r="Y23" s="17">
        <v>0.1724137931034483</v>
      </c>
      <c r="Z23" s="17">
        <v>112</v>
      </c>
      <c r="AA23" s="17">
        <v>60</v>
      </c>
      <c r="AB23" s="17">
        <v>29</v>
      </c>
      <c r="AC23" s="17">
        <v>23</v>
      </c>
      <c r="AD23" s="17">
        <v>5</v>
      </c>
      <c r="AE23" s="17">
        <v>534</v>
      </c>
      <c r="AF23" s="17">
        <v>0.05</v>
      </c>
      <c r="AG23" s="17">
        <v>37.2261123501636</v>
      </c>
      <c r="AH23" s="17">
        <v>0.3150096726101183</v>
      </c>
      <c r="AI23" s="17">
        <v>-0.0085804</v>
      </c>
      <c r="AV23" s="17">
        <v>0</v>
      </c>
    </row>
    <row r="24" spans="1:48" ht="12.75">
      <c r="A24" s="17" t="s">
        <v>523</v>
      </c>
      <c r="B24" s="17" t="s">
        <v>524</v>
      </c>
      <c r="C24" s="17" t="s">
        <v>511</v>
      </c>
      <c r="D24" s="17">
        <v>217</v>
      </c>
      <c r="E24" s="17">
        <v>196</v>
      </c>
      <c r="F24" s="17">
        <v>50</v>
      </c>
      <c r="G24" s="17">
        <v>32</v>
      </c>
      <c r="H24" s="17">
        <v>11</v>
      </c>
      <c r="I24" s="17">
        <v>0</v>
      </c>
      <c r="J24" s="17">
        <v>7</v>
      </c>
      <c r="K24" s="17">
        <v>29</v>
      </c>
      <c r="L24" s="17">
        <v>16</v>
      </c>
      <c r="M24" s="17">
        <v>17</v>
      </c>
      <c r="N24" s="17">
        <v>0</v>
      </c>
      <c r="O24" s="17">
        <v>18</v>
      </c>
      <c r="P24" s="17">
        <v>1</v>
      </c>
      <c r="Q24" s="17">
        <v>1</v>
      </c>
      <c r="R24" s="17">
        <v>2</v>
      </c>
      <c r="S24" s="17">
        <v>3</v>
      </c>
      <c r="T24" s="17">
        <v>4</v>
      </c>
      <c r="U24" s="17">
        <v>2</v>
      </c>
      <c r="V24" s="17">
        <v>0.1676300578034682</v>
      </c>
      <c r="W24" s="17">
        <v>0.5433526011560693</v>
      </c>
      <c r="X24" s="17">
        <v>0.28901734104046245</v>
      </c>
      <c r="Y24" s="17">
        <v>0.04</v>
      </c>
      <c r="Z24" s="17">
        <v>173</v>
      </c>
      <c r="AA24" s="17">
        <v>94</v>
      </c>
      <c r="AB24" s="17">
        <v>50</v>
      </c>
      <c r="AC24" s="17">
        <v>29</v>
      </c>
      <c r="AD24" s="17">
        <v>2</v>
      </c>
      <c r="AE24" s="17">
        <v>815</v>
      </c>
      <c r="AF24" s="17">
        <v>0.0531915</v>
      </c>
      <c r="AG24" s="17">
        <v>62.76839073428499</v>
      </c>
      <c r="AH24" s="17">
        <v>0.3242348298504941</v>
      </c>
      <c r="AI24" s="17">
        <v>-0.0056482</v>
      </c>
      <c r="AV24" s="17">
        <v>0.25</v>
      </c>
    </row>
    <row r="25" spans="1:48" ht="12.75">
      <c r="A25" s="17" t="s">
        <v>523</v>
      </c>
      <c r="B25" s="17" t="s">
        <v>524</v>
      </c>
      <c r="C25" s="17" t="s">
        <v>516</v>
      </c>
      <c r="D25" s="17">
        <v>369</v>
      </c>
      <c r="E25" s="17">
        <v>333</v>
      </c>
      <c r="F25" s="17">
        <v>77</v>
      </c>
      <c r="G25" s="17">
        <v>54</v>
      </c>
      <c r="H25" s="17">
        <v>15</v>
      </c>
      <c r="I25" s="17">
        <v>0</v>
      </c>
      <c r="J25" s="17">
        <v>8</v>
      </c>
      <c r="K25" s="17">
        <v>44</v>
      </c>
      <c r="L25" s="17">
        <v>28</v>
      </c>
      <c r="M25" s="17">
        <v>28</v>
      </c>
      <c r="N25" s="17">
        <v>0</v>
      </c>
      <c r="O25" s="17">
        <v>39</v>
      </c>
      <c r="P25" s="17">
        <v>4</v>
      </c>
      <c r="Q25" s="17">
        <v>1</v>
      </c>
      <c r="R25" s="17">
        <v>3</v>
      </c>
      <c r="S25" s="17">
        <v>3</v>
      </c>
      <c r="T25" s="17">
        <v>9</v>
      </c>
      <c r="U25" s="17">
        <v>5</v>
      </c>
      <c r="V25" s="17">
        <v>0.1824561403508772</v>
      </c>
      <c r="W25" s="17">
        <v>0.5403508771929825</v>
      </c>
      <c r="X25" s="17">
        <v>0.2771929824561403</v>
      </c>
      <c r="Y25" s="17">
        <v>0.08860759493670886</v>
      </c>
      <c r="Z25" s="17">
        <v>285</v>
      </c>
      <c r="AA25" s="17">
        <v>154</v>
      </c>
      <c r="AB25" s="17">
        <v>79</v>
      </c>
      <c r="AC25" s="17">
        <v>52</v>
      </c>
      <c r="AD25" s="17">
        <v>7</v>
      </c>
      <c r="AE25" s="17">
        <v>1349</v>
      </c>
      <c r="AF25" s="17">
        <v>0.05194805194805195</v>
      </c>
      <c r="AG25" s="17">
        <v>99.9945030844486</v>
      </c>
      <c r="AH25" s="17">
        <v>0.3204394948897389</v>
      </c>
      <c r="AV25" s="17" t="e">
        <v>#REF!</v>
      </c>
    </row>
    <row r="26" spans="1:48" ht="12.75">
      <c r="A26" s="17" t="s">
        <v>525</v>
      </c>
      <c r="B26" s="17" t="s">
        <v>526</v>
      </c>
      <c r="C26" s="17" t="s">
        <v>281</v>
      </c>
      <c r="D26" s="17">
        <v>265</v>
      </c>
      <c r="E26" s="17">
        <v>218</v>
      </c>
      <c r="F26" s="17">
        <v>46</v>
      </c>
      <c r="G26" s="17">
        <v>27</v>
      </c>
      <c r="H26" s="17">
        <v>8</v>
      </c>
      <c r="I26" s="17">
        <v>0</v>
      </c>
      <c r="J26" s="17">
        <v>11</v>
      </c>
      <c r="K26" s="17">
        <v>30</v>
      </c>
      <c r="L26" s="17">
        <v>31</v>
      </c>
      <c r="M26" s="17">
        <v>38</v>
      </c>
      <c r="N26" s="17">
        <v>1</v>
      </c>
      <c r="O26" s="17">
        <v>74</v>
      </c>
      <c r="P26" s="17">
        <v>5</v>
      </c>
      <c r="Q26" s="17">
        <v>4</v>
      </c>
      <c r="R26" s="17">
        <v>0</v>
      </c>
      <c r="S26" s="17">
        <v>1</v>
      </c>
      <c r="T26" s="17">
        <v>5</v>
      </c>
      <c r="U26" s="17">
        <v>3</v>
      </c>
      <c r="V26" s="17">
        <v>0.16891891891891891</v>
      </c>
      <c r="W26" s="17">
        <v>0.3310810810810811</v>
      </c>
      <c r="X26" s="17">
        <v>0.5</v>
      </c>
      <c r="Y26" s="17">
        <v>0.10810810810810811</v>
      </c>
      <c r="Z26" s="17">
        <v>148</v>
      </c>
      <c r="AA26" s="17">
        <v>49</v>
      </c>
      <c r="AB26" s="17">
        <v>74</v>
      </c>
      <c r="AC26" s="17">
        <v>25</v>
      </c>
      <c r="AD26" s="17">
        <v>8</v>
      </c>
      <c r="AE26" s="17">
        <v>1038</v>
      </c>
      <c r="AF26" s="17">
        <v>0.102041</v>
      </c>
      <c r="AG26" s="17">
        <v>51.421208796192886</v>
      </c>
      <c r="AH26" s="17">
        <v>0.29504531968024006</v>
      </c>
      <c r="AI26" s="17">
        <v>-0.0152488</v>
      </c>
      <c r="AV26" s="17">
        <v>0</v>
      </c>
    </row>
    <row r="27" spans="1:48" ht="12.75">
      <c r="A27" s="17" t="s">
        <v>525</v>
      </c>
      <c r="B27" s="17" t="s">
        <v>526</v>
      </c>
      <c r="C27" s="17" t="s">
        <v>561</v>
      </c>
      <c r="D27" s="17">
        <v>107</v>
      </c>
      <c r="E27" s="17">
        <v>93</v>
      </c>
      <c r="F27" s="17">
        <v>19</v>
      </c>
      <c r="G27" s="17">
        <v>11</v>
      </c>
      <c r="H27" s="17">
        <v>4</v>
      </c>
      <c r="I27" s="17">
        <v>1</v>
      </c>
      <c r="J27" s="17">
        <v>3</v>
      </c>
      <c r="K27" s="17">
        <v>11</v>
      </c>
      <c r="L27" s="17">
        <v>12</v>
      </c>
      <c r="M27" s="17">
        <v>10</v>
      </c>
      <c r="N27" s="17">
        <v>0</v>
      </c>
      <c r="O27" s="17">
        <v>31</v>
      </c>
      <c r="P27" s="17">
        <v>3</v>
      </c>
      <c r="Q27" s="17">
        <v>1</v>
      </c>
      <c r="R27" s="17">
        <v>0</v>
      </c>
      <c r="S27" s="17">
        <v>1</v>
      </c>
      <c r="T27" s="17">
        <v>2</v>
      </c>
      <c r="U27" s="17">
        <v>0</v>
      </c>
      <c r="V27" s="17">
        <v>0.20634920634920634</v>
      </c>
      <c r="W27" s="17">
        <v>0.3492063492063492</v>
      </c>
      <c r="X27" s="17">
        <v>0.4444444444444444</v>
      </c>
      <c r="Y27" s="17">
        <v>0.07142857142857142</v>
      </c>
      <c r="Z27" s="17">
        <v>63</v>
      </c>
      <c r="AA27" s="17">
        <v>22</v>
      </c>
      <c r="AB27" s="17">
        <v>28</v>
      </c>
      <c r="AC27" s="17">
        <v>13</v>
      </c>
      <c r="AD27" s="17">
        <v>2</v>
      </c>
      <c r="AE27" s="17">
        <v>442</v>
      </c>
      <c r="AF27" s="17">
        <v>0.0909091</v>
      </c>
      <c r="AG27" s="17">
        <v>21.997843993506496</v>
      </c>
      <c r="AH27" s="17">
        <v>0.31663073322510826</v>
      </c>
      <c r="AI27" s="17">
        <v>-0.0047516</v>
      </c>
      <c r="AV27" s="17">
        <v>0</v>
      </c>
    </row>
    <row r="28" spans="1:48" ht="12.75">
      <c r="A28" s="17" t="s">
        <v>525</v>
      </c>
      <c r="B28" s="17" t="s">
        <v>526</v>
      </c>
      <c r="C28" s="17" t="s">
        <v>516</v>
      </c>
      <c r="D28" s="17">
        <v>372</v>
      </c>
      <c r="E28" s="17">
        <v>311</v>
      </c>
      <c r="F28" s="17">
        <v>65</v>
      </c>
      <c r="G28" s="17">
        <v>38</v>
      </c>
      <c r="H28" s="17">
        <v>12</v>
      </c>
      <c r="I28" s="17">
        <v>1</v>
      </c>
      <c r="J28" s="17">
        <v>14</v>
      </c>
      <c r="K28" s="17">
        <v>41</v>
      </c>
      <c r="L28" s="17">
        <v>43</v>
      </c>
      <c r="M28" s="17">
        <v>48</v>
      </c>
      <c r="N28" s="17">
        <v>1</v>
      </c>
      <c r="O28" s="17">
        <v>105</v>
      </c>
      <c r="P28" s="17">
        <v>8</v>
      </c>
      <c r="Q28" s="17">
        <v>5</v>
      </c>
      <c r="R28" s="17">
        <v>0</v>
      </c>
      <c r="S28" s="17">
        <v>2</v>
      </c>
      <c r="T28" s="17">
        <v>7</v>
      </c>
      <c r="U28" s="17">
        <v>3</v>
      </c>
      <c r="V28" s="17">
        <v>0.18009478672985782</v>
      </c>
      <c r="W28" s="17">
        <v>0.33649289099526064</v>
      </c>
      <c r="X28" s="17">
        <v>0.4834123222748815</v>
      </c>
      <c r="Y28" s="17">
        <v>0.09803921568627451</v>
      </c>
      <c r="Z28" s="17">
        <v>211</v>
      </c>
      <c r="AA28" s="17">
        <v>71</v>
      </c>
      <c r="AB28" s="17">
        <v>102</v>
      </c>
      <c r="AC28" s="17">
        <v>38</v>
      </c>
      <c r="AD28" s="17">
        <v>10</v>
      </c>
      <c r="AE28" s="17">
        <v>1480</v>
      </c>
      <c r="AF28" s="17">
        <v>0.09859154929577464</v>
      </c>
      <c r="AG28" s="17">
        <v>73.41905278969938</v>
      </c>
      <c r="AH28" s="17">
        <v>0.3015001218013743</v>
      </c>
      <c r="AV28" s="17" t="e">
        <v>#REF!</v>
      </c>
    </row>
    <row r="29" spans="1:48" ht="12.75">
      <c r="A29" s="17" t="s">
        <v>527</v>
      </c>
      <c r="B29" s="17" t="s">
        <v>528</v>
      </c>
      <c r="C29" s="17" t="s">
        <v>561</v>
      </c>
      <c r="D29" s="17">
        <v>238</v>
      </c>
      <c r="E29" s="17">
        <v>213</v>
      </c>
      <c r="F29" s="17">
        <v>57</v>
      </c>
      <c r="G29" s="17">
        <v>41</v>
      </c>
      <c r="H29" s="17">
        <v>11</v>
      </c>
      <c r="I29" s="17">
        <v>1</v>
      </c>
      <c r="J29" s="17">
        <v>4</v>
      </c>
      <c r="K29" s="17">
        <v>25</v>
      </c>
      <c r="L29" s="17">
        <v>24</v>
      </c>
      <c r="M29" s="17">
        <v>22</v>
      </c>
      <c r="N29" s="17">
        <v>1</v>
      </c>
      <c r="O29" s="17">
        <v>30</v>
      </c>
      <c r="P29" s="17">
        <v>2</v>
      </c>
      <c r="Q29" s="17">
        <v>0</v>
      </c>
      <c r="R29" s="17">
        <v>1</v>
      </c>
      <c r="S29" s="17">
        <v>3</v>
      </c>
      <c r="T29" s="17">
        <v>2</v>
      </c>
      <c r="U29" s="17">
        <v>2</v>
      </c>
      <c r="V29" s="17">
        <v>0.1813186813186813</v>
      </c>
      <c r="W29" s="17">
        <v>0.36813186813186816</v>
      </c>
      <c r="X29" s="17">
        <v>0.45054945054945056</v>
      </c>
      <c r="Y29" s="17">
        <v>0.12195121951219512</v>
      </c>
      <c r="Z29" s="17">
        <v>182</v>
      </c>
      <c r="AA29" s="17">
        <v>67</v>
      </c>
      <c r="AB29" s="17">
        <v>82</v>
      </c>
      <c r="AC29" s="17">
        <v>33</v>
      </c>
      <c r="AD29" s="17">
        <v>10</v>
      </c>
      <c r="AE29" s="17">
        <v>949</v>
      </c>
      <c r="AF29" s="17">
        <v>0.0447761</v>
      </c>
      <c r="AG29" s="17">
        <v>56.98491417469711</v>
      </c>
      <c r="AH29" s="17">
        <v>0.2960051071212129</v>
      </c>
      <c r="AI29" s="17">
        <v>-0.0047516</v>
      </c>
      <c r="AV29" s="17">
        <v>0.5</v>
      </c>
    </row>
    <row r="30" spans="1:48" ht="12.75">
      <c r="A30" s="17" t="s">
        <v>527</v>
      </c>
      <c r="B30" s="17" t="s">
        <v>528</v>
      </c>
      <c r="C30" s="17" t="s">
        <v>282</v>
      </c>
      <c r="D30" s="17">
        <v>138</v>
      </c>
      <c r="E30" s="17">
        <v>124</v>
      </c>
      <c r="F30" s="17">
        <v>34</v>
      </c>
      <c r="G30" s="17">
        <v>23</v>
      </c>
      <c r="H30" s="17">
        <v>10</v>
      </c>
      <c r="I30" s="17">
        <v>0</v>
      </c>
      <c r="J30" s="17">
        <v>1</v>
      </c>
      <c r="K30" s="17">
        <v>18</v>
      </c>
      <c r="L30" s="17">
        <v>7</v>
      </c>
      <c r="M30" s="17">
        <v>11</v>
      </c>
      <c r="N30" s="17">
        <v>0</v>
      </c>
      <c r="O30" s="17">
        <v>16</v>
      </c>
      <c r="P30" s="17">
        <v>3</v>
      </c>
      <c r="Q30" s="17">
        <v>0</v>
      </c>
      <c r="R30" s="17">
        <v>0</v>
      </c>
      <c r="S30" s="17">
        <v>4</v>
      </c>
      <c r="T30" s="17">
        <v>1</v>
      </c>
      <c r="U30" s="17">
        <v>0</v>
      </c>
      <c r="V30" s="17">
        <v>0.24074074074074073</v>
      </c>
      <c r="W30" s="17">
        <v>0.42592592592592593</v>
      </c>
      <c r="X30" s="17">
        <v>0.3333333333333333</v>
      </c>
      <c r="Y30" s="17">
        <v>0.25</v>
      </c>
      <c r="Z30" s="17">
        <v>108</v>
      </c>
      <c r="AA30" s="17">
        <v>46</v>
      </c>
      <c r="AB30" s="17">
        <v>36</v>
      </c>
      <c r="AC30" s="17">
        <v>26</v>
      </c>
      <c r="AD30" s="17">
        <v>9</v>
      </c>
      <c r="AE30" s="17">
        <v>537</v>
      </c>
      <c r="AF30" s="17">
        <v>0.0217391</v>
      </c>
      <c r="AG30" s="17">
        <v>32.611461304223155</v>
      </c>
      <c r="AH30" s="17">
        <v>0.2954342177964781</v>
      </c>
      <c r="AI30" s="17">
        <v>-0.0096755</v>
      </c>
      <c r="AV30" s="17">
        <v>0</v>
      </c>
    </row>
    <row r="31" spans="1:48" ht="12.75">
      <c r="A31" s="17" t="s">
        <v>527</v>
      </c>
      <c r="B31" s="17" t="s">
        <v>528</v>
      </c>
      <c r="C31" s="17" t="s">
        <v>516</v>
      </c>
      <c r="D31" s="17">
        <v>376</v>
      </c>
      <c r="E31" s="17">
        <v>337</v>
      </c>
      <c r="F31" s="17">
        <v>91</v>
      </c>
      <c r="G31" s="17">
        <v>64</v>
      </c>
      <c r="H31" s="17">
        <v>21</v>
      </c>
      <c r="I31" s="17">
        <v>1</v>
      </c>
      <c r="J31" s="17">
        <v>5</v>
      </c>
      <c r="K31" s="17">
        <v>43</v>
      </c>
      <c r="L31" s="17">
        <v>31</v>
      </c>
      <c r="M31" s="17">
        <v>33</v>
      </c>
      <c r="N31" s="17">
        <v>1</v>
      </c>
      <c r="O31" s="17">
        <v>46</v>
      </c>
      <c r="P31" s="17">
        <v>5</v>
      </c>
      <c r="Q31" s="17">
        <v>0</v>
      </c>
      <c r="R31" s="17">
        <v>1</v>
      </c>
      <c r="S31" s="17">
        <v>7</v>
      </c>
      <c r="T31" s="17">
        <v>3</v>
      </c>
      <c r="U31" s="17">
        <v>2</v>
      </c>
      <c r="V31" s="17">
        <v>0.20344827586206896</v>
      </c>
      <c r="W31" s="17">
        <v>0.3896551724137931</v>
      </c>
      <c r="X31" s="17">
        <v>0.4068965517241379</v>
      </c>
      <c r="Y31" s="17">
        <v>0.16101694915254236</v>
      </c>
      <c r="Z31" s="17">
        <v>290</v>
      </c>
      <c r="AA31" s="17">
        <v>113</v>
      </c>
      <c r="AB31" s="17">
        <v>118</v>
      </c>
      <c r="AC31" s="17">
        <v>59</v>
      </c>
      <c r="AD31" s="17">
        <v>19</v>
      </c>
      <c r="AE31" s="17">
        <v>1486</v>
      </c>
      <c r="AF31" s="17">
        <v>0.035398230088495575</v>
      </c>
      <c r="AG31" s="17">
        <v>89.59637547892027</v>
      </c>
      <c r="AH31" s="17">
        <v>0.2957950469542482</v>
      </c>
      <c r="AV31" s="17" t="e">
        <v>#REF!</v>
      </c>
    </row>
    <row r="32" spans="1:48" ht="12.75">
      <c r="A32" s="17" t="s">
        <v>529</v>
      </c>
      <c r="B32" s="17" t="s">
        <v>380</v>
      </c>
      <c r="C32" s="17" t="s">
        <v>565</v>
      </c>
      <c r="D32" s="17">
        <v>429</v>
      </c>
      <c r="E32" s="17">
        <v>396</v>
      </c>
      <c r="F32" s="17">
        <v>89</v>
      </c>
      <c r="G32" s="17">
        <v>67</v>
      </c>
      <c r="H32" s="17">
        <v>15</v>
      </c>
      <c r="I32" s="17">
        <v>1</v>
      </c>
      <c r="J32" s="17">
        <v>6</v>
      </c>
      <c r="K32" s="17">
        <v>38</v>
      </c>
      <c r="L32" s="17">
        <v>45</v>
      </c>
      <c r="M32" s="17">
        <v>23</v>
      </c>
      <c r="N32" s="17">
        <v>1</v>
      </c>
      <c r="O32" s="17">
        <v>53</v>
      </c>
      <c r="P32" s="17">
        <v>4</v>
      </c>
      <c r="Q32" s="17">
        <v>6</v>
      </c>
      <c r="R32" s="17">
        <v>0</v>
      </c>
      <c r="S32" s="17">
        <v>8</v>
      </c>
      <c r="T32" s="17">
        <v>16</v>
      </c>
      <c r="U32" s="17">
        <v>3</v>
      </c>
      <c r="V32" s="17">
        <v>0.1873198847262248</v>
      </c>
      <c r="W32" s="17">
        <v>0.37752161383285304</v>
      </c>
      <c r="X32" s="17">
        <v>0.43515850144092216</v>
      </c>
      <c r="Y32" s="17">
        <v>0.1390728476821192</v>
      </c>
      <c r="Z32" s="17">
        <v>347</v>
      </c>
      <c r="AA32" s="17">
        <v>131</v>
      </c>
      <c r="AB32" s="17">
        <v>151</v>
      </c>
      <c r="AC32" s="17">
        <v>65</v>
      </c>
      <c r="AD32" s="17">
        <v>21</v>
      </c>
      <c r="AE32" s="17">
        <v>1578</v>
      </c>
      <c r="AF32" s="17">
        <v>0.0763359</v>
      </c>
      <c r="AG32" s="17">
        <v>110.48363991365486</v>
      </c>
      <c r="AH32" s="17">
        <v>0.3046170259873319</v>
      </c>
      <c r="AI32" s="17">
        <v>-0.0047516</v>
      </c>
      <c r="AV32" s="17">
        <v>0.5</v>
      </c>
    </row>
    <row r="33" spans="1:48" ht="12.75">
      <c r="A33" s="17" t="s">
        <v>529</v>
      </c>
      <c r="B33" s="17" t="s">
        <v>380</v>
      </c>
      <c r="C33" s="17" t="s">
        <v>559</v>
      </c>
      <c r="D33" s="17">
        <v>142</v>
      </c>
      <c r="E33" s="17">
        <v>124</v>
      </c>
      <c r="F33" s="17">
        <v>39</v>
      </c>
      <c r="G33" s="17">
        <v>23</v>
      </c>
      <c r="H33" s="17">
        <v>12</v>
      </c>
      <c r="I33" s="17">
        <v>2</v>
      </c>
      <c r="J33" s="17">
        <v>2</v>
      </c>
      <c r="K33" s="17">
        <v>23</v>
      </c>
      <c r="L33" s="17">
        <v>16</v>
      </c>
      <c r="M33" s="17">
        <v>12</v>
      </c>
      <c r="N33" s="17">
        <v>0</v>
      </c>
      <c r="O33" s="17">
        <v>19</v>
      </c>
      <c r="P33" s="17">
        <v>3</v>
      </c>
      <c r="Q33" s="17">
        <v>1</v>
      </c>
      <c r="R33" s="17">
        <v>2</v>
      </c>
      <c r="S33" s="17">
        <v>2</v>
      </c>
      <c r="T33" s="17">
        <v>5</v>
      </c>
      <c r="U33" s="17">
        <v>4</v>
      </c>
      <c r="V33" s="17">
        <v>0.29523809523809524</v>
      </c>
      <c r="W33" s="17">
        <v>0.3333333333333333</v>
      </c>
      <c r="X33" s="17">
        <v>0.37142857142857144</v>
      </c>
      <c r="Y33" s="17">
        <v>0.10256410256410256</v>
      </c>
      <c r="Z33" s="17">
        <v>105</v>
      </c>
      <c r="AA33" s="17">
        <v>35</v>
      </c>
      <c r="AB33" s="17">
        <v>39</v>
      </c>
      <c r="AC33" s="17">
        <v>31</v>
      </c>
      <c r="AD33" s="17">
        <v>4</v>
      </c>
      <c r="AE33" s="17">
        <v>535</v>
      </c>
      <c r="AF33" s="17">
        <v>0.0571429</v>
      </c>
      <c r="AG33" s="17">
        <v>34.65779594562213</v>
      </c>
      <c r="AH33" s="17">
        <v>0.31401726870790503</v>
      </c>
      <c r="AI33" s="17">
        <v>-0.0045138</v>
      </c>
      <c r="AV33" s="17">
        <v>0.333333</v>
      </c>
    </row>
    <row r="34" spans="1:48" ht="12.75">
      <c r="A34" s="17" t="s">
        <v>529</v>
      </c>
      <c r="B34" s="17" t="s">
        <v>380</v>
      </c>
      <c r="C34" s="17" t="s">
        <v>516</v>
      </c>
      <c r="D34" s="17">
        <v>571</v>
      </c>
      <c r="E34" s="17">
        <v>520</v>
      </c>
      <c r="F34" s="17">
        <v>128</v>
      </c>
      <c r="G34" s="17">
        <v>90</v>
      </c>
      <c r="H34" s="17">
        <v>27</v>
      </c>
      <c r="I34" s="17">
        <v>3</v>
      </c>
      <c r="J34" s="17">
        <v>8</v>
      </c>
      <c r="K34" s="17">
        <v>61</v>
      </c>
      <c r="L34" s="17">
        <v>61</v>
      </c>
      <c r="M34" s="17">
        <v>35</v>
      </c>
      <c r="N34" s="17">
        <v>1</v>
      </c>
      <c r="O34" s="17">
        <v>72</v>
      </c>
      <c r="P34" s="17">
        <v>7</v>
      </c>
      <c r="Q34" s="17">
        <v>7</v>
      </c>
      <c r="R34" s="17">
        <v>2</v>
      </c>
      <c r="S34" s="17">
        <v>10</v>
      </c>
      <c r="T34" s="17">
        <v>21</v>
      </c>
      <c r="U34" s="17">
        <v>7</v>
      </c>
      <c r="V34" s="17">
        <v>0.21238938053097345</v>
      </c>
      <c r="W34" s="17">
        <v>0.3672566371681416</v>
      </c>
      <c r="X34" s="17">
        <v>0.42035398230088494</v>
      </c>
      <c r="Y34" s="17">
        <v>0.13157894736842105</v>
      </c>
      <c r="Z34" s="17">
        <v>452</v>
      </c>
      <c r="AA34" s="17">
        <v>166</v>
      </c>
      <c r="AB34" s="17">
        <v>190</v>
      </c>
      <c r="AC34" s="17">
        <v>96</v>
      </c>
      <c r="AD34" s="17">
        <v>25</v>
      </c>
      <c r="AE34" s="17">
        <v>2113</v>
      </c>
      <c r="AF34" s="17">
        <v>0.07228915662650602</v>
      </c>
      <c r="AG34" s="17">
        <v>145.14143585927698</v>
      </c>
      <c r="AH34" s="17">
        <v>0.3068586223283917</v>
      </c>
      <c r="AV34" s="17" t="e">
        <v>#REF!</v>
      </c>
    </row>
    <row r="35" spans="1:48" ht="12.75">
      <c r="A35" s="17" t="s">
        <v>0</v>
      </c>
      <c r="B35" s="17" t="s">
        <v>530</v>
      </c>
      <c r="C35" s="17" t="s">
        <v>539</v>
      </c>
      <c r="D35" s="17">
        <v>368</v>
      </c>
      <c r="E35" s="17">
        <v>333</v>
      </c>
      <c r="F35" s="17">
        <v>83</v>
      </c>
      <c r="G35" s="17">
        <v>61</v>
      </c>
      <c r="H35" s="17">
        <v>17</v>
      </c>
      <c r="I35" s="17">
        <v>1</v>
      </c>
      <c r="J35" s="17">
        <v>4</v>
      </c>
      <c r="K35" s="17">
        <v>30</v>
      </c>
      <c r="L35" s="17">
        <v>38</v>
      </c>
      <c r="M35" s="17">
        <v>30</v>
      </c>
      <c r="N35" s="17">
        <v>0</v>
      </c>
      <c r="O35" s="17">
        <v>50</v>
      </c>
      <c r="P35" s="17">
        <v>3</v>
      </c>
      <c r="Q35" s="17">
        <v>2</v>
      </c>
      <c r="R35" s="17">
        <v>0</v>
      </c>
      <c r="S35" s="17">
        <v>12</v>
      </c>
      <c r="T35" s="17">
        <v>3</v>
      </c>
      <c r="U35" s="17">
        <v>1</v>
      </c>
      <c r="V35" s="17">
        <v>0.21403508771929824</v>
      </c>
      <c r="W35" s="17">
        <v>0.43157894736842106</v>
      </c>
      <c r="X35" s="17">
        <v>0.3543859649122807</v>
      </c>
      <c r="Y35" s="17">
        <v>0.07920792079207921</v>
      </c>
      <c r="Z35" s="17">
        <v>285</v>
      </c>
      <c r="AA35" s="17">
        <v>123</v>
      </c>
      <c r="AB35" s="17">
        <v>101</v>
      </c>
      <c r="AC35" s="17">
        <v>61</v>
      </c>
      <c r="AD35" s="17">
        <v>8</v>
      </c>
      <c r="AE35" s="17">
        <v>1355</v>
      </c>
      <c r="AF35" s="17">
        <v>0.0650406</v>
      </c>
      <c r="AG35" s="17">
        <v>90.89060359974899</v>
      </c>
      <c r="AH35" s="17">
        <v>0.3092192298923451</v>
      </c>
      <c r="AI35" s="17">
        <v>-0.0123745</v>
      </c>
      <c r="AV35" s="17">
        <v>0</v>
      </c>
    </row>
    <row r="36" spans="1:48" ht="12.75">
      <c r="A36" s="17" t="s">
        <v>0</v>
      </c>
      <c r="B36" s="17" t="s">
        <v>530</v>
      </c>
      <c r="C36" s="17" t="s">
        <v>509</v>
      </c>
      <c r="D36" s="17">
        <v>22</v>
      </c>
      <c r="E36" s="17">
        <v>19</v>
      </c>
      <c r="F36" s="17">
        <v>3</v>
      </c>
      <c r="G36" s="17">
        <v>2</v>
      </c>
      <c r="H36" s="17">
        <v>0</v>
      </c>
      <c r="I36" s="17">
        <v>0</v>
      </c>
      <c r="J36" s="17">
        <v>1</v>
      </c>
      <c r="K36" s="17">
        <v>2</v>
      </c>
      <c r="L36" s="17">
        <v>5</v>
      </c>
      <c r="M36" s="17">
        <v>2</v>
      </c>
      <c r="N36" s="17">
        <v>0</v>
      </c>
      <c r="O36" s="17">
        <v>3</v>
      </c>
      <c r="P36" s="17">
        <v>0</v>
      </c>
      <c r="Q36" s="17">
        <v>1</v>
      </c>
      <c r="R36" s="17">
        <v>0</v>
      </c>
      <c r="S36" s="17">
        <v>1</v>
      </c>
      <c r="T36" s="17">
        <v>0</v>
      </c>
      <c r="U36" s="17">
        <v>0</v>
      </c>
      <c r="V36" s="17">
        <v>0.11764705882352941</v>
      </c>
      <c r="W36" s="17">
        <v>0.29411764705882354</v>
      </c>
      <c r="X36" s="17">
        <v>0.5882352941176471</v>
      </c>
      <c r="Y36" s="17">
        <v>0.3</v>
      </c>
      <c r="Z36" s="17">
        <v>17</v>
      </c>
      <c r="AA36" s="17">
        <v>5</v>
      </c>
      <c r="AB36" s="17">
        <v>10</v>
      </c>
      <c r="AC36" s="17">
        <v>2</v>
      </c>
      <c r="AD36" s="17">
        <v>3</v>
      </c>
      <c r="AE36" s="17">
        <v>93</v>
      </c>
      <c r="AF36" s="17">
        <v>0</v>
      </c>
      <c r="AG36" s="17">
        <v>5.069002556037152</v>
      </c>
      <c r="AH36" s="17">
        <v>0.254312659752322</v>
      </c>
      <c r="AI36" s="17">
        <v>0</v>
      </c>
      <c r="AV36" s="17">
        <v>0</v>
      </c>
    </row>
    <row r="37" spans="1:48" ht="12.75">
      <c r="A37" s="17" t="s">
        <v>0</v>
      </c>
      <c r="B37" s="17" t="s">
        <v>530</v>
      </c>
      <c r="C37" s="17" t="s">
        <v>516</v>
      </c>
      <c r="D37" s="17">
        <v>390</v>
      </c>
      <c r="E37" s="17">
        <v>352</v>
      </c>
      <c r="F37" s="17">
        <v>86</v>
      </c>
      <c r="G37" s="17">
        <v>63</v>
      </c>
      <c r="H37" s="17">
        <v>17</v>
      </c>
      <c r="I37" s="17">
        <v>1</v>
      </c>
      <c r="J37" s="17">
        <v>5</v>
      </c>
      <c r="K37" s="17">
        <v>32</v>
      </c>
      <c r="L37" s="17">
        <v>43</v>
      </c>
      <c r="M37" s="17">
        <v>32</v>
      </c>
      <c r="N37" s="17">
        <v>0</v>
      </c>
      <c r="O37" s="17">
        <v>53</v>
      </c>
      <c r="P37" s="17">
        <v>3</v>
      </c>
      <c r="Q37" s="17">
        <v>3</v>
      </c>
      <c r="R37" s="17">
        <v>0</v>
      </c>
      <c r="S37" s="17">
        <v>13</v>
      </c>
      <c r="T37" s="17">
        <v>3</v>
      </c>
      <c r="U37" s="17">
        <v>1</v>
      </c>
      <c r="V37" s="17">
        <v>0.20860927152317882</v>
      </c>
      <c r="W37" s="17">
        <v>0.423841059602649</v>
      </c>
      <c r="X37" s="17">
        <v>0.3675496688741722</v>
      </c>
      <c r="Y37" s="17">
        <v>0.0990990990990991</v>
      </c>
      <c r="Z37" s="17">
        <v>302</v>
      </c>
      <c r="AA37" s="17">
        <v>128</v>
      </c>
      <c r="AB37" s="17">
        <v>111</v>
      </c>
      <c r="AC37" s="17">
        <v>63</v>
      </c>
      <c r="AD37" s="17">
        <v>11</v>
      </c>
      <c r="AE37" s="17">
        <v>1448</v>
      </c>
      <c r="AF37" s="17">
        <v>0.0625</v>
      </c>
      <c r="AG37" s="17">
        <v>95.95960615578613</v>
      </c>
      <c r="AH37" s="17">
        <v>0.306255522981378</v>
      </c>
      <c r="AV37" s="17" t="e">
        <v>#REF!</v>
      </c>
    </row>
    <row r="38" spans="1:48" ht="12.75">
      <c r="A38" s="17" t="s">
        <v>455</v>
      </c>
      <c r="B38" s="17" t="s">
        <v>531</v>
      </c>
      <c r="C38" s="17" t="s">
        <v>559</v>
      </c>
      <c r="D38" s="17">
        <v>481</v>
      </c>
      <c r="E38" s="17">
        <v>430</v>
      </c>
      <c r="F38" s="17">
        <v>90</v>
      </c>
      <c r="G38" s="17">
        <v>44</v>
      </c>
      <c r="H38" s="17">
        <v>23</v>
      </c>
      <c r="I38" s="17">
        <v>5</v>
      </c>
      <c r="J38" s="17">
        <v>18</v>
      </c>
      <c r="K38" s="17">
        <v>59</v>
      </c>
      <c r="L38" s="17">
        <v>49</v>
      </c>
      <c r="M38" s="17">
        <v>44</v>
      </c>
      <c r="N38" s="17">
        <v>2</v>
      </c>
      <c r="O38" s="17">
        <v>132</v>
      </c>
      <c r="P38" s="17">
        <v>3</v>
      </c>
      <c r="Q38" s="17">
        <v>0</v>
      </c>
      <c r="R38" s="17">
        <v>4</v>
      </c>
      <c r="S38" s="17">
        <v>3</v>
      </c>
      <c r="T38" s="17">
        <v>13</v>
      </c>
      <c r="U38" s="17">
        <v>3</v>
      </c>
      <c r="V38" s="17">
        <v>0.1836734693877551</v>
      </c>
      <c r="W38" s="17">
        <v>0.3945578231292517</v>
      </c>
      <c r="X38" s="17">
        <v>0.4217687074829932</v>
      </c>
      <c r="Y38" s="17">
        <v>0.03225806451612903</v>
      </c>
      <c r="Z38" s="17">
        <v>294</v>
      </c>
      <c r="AA38" s="17">
        <v>116</v>
      </c>
      <c r="AB38" s="17">
        <v>124</v>
      </c>
      <c r="AC38" s="17">
        <v>54</v>
      </c>
      <c r="AD38" s="17">
        <v>4</v>
      </c>
      <c r="AE38" s="17">
        <v>1964</v>
      </c>
      <c r="AF38" s="17">
        <v>0.0689655</v>
      </c>
      <c r="AG38" s="17">
        <v>110.6710177379</v>
      </c>
      <c r="AH38" s="17">
        <v>0.3309679204925</v>
      </c>
      <c r="AI38" s="17">
        <v>-0.0045138</v>
      </c>
      <c r="AV38" s="17">
        <v>0.375</v>
      </c>
    </row>
    <row r="39" spans="1:48" ht="12.75">
      <c r="A39" s="17" t="s">
        <v>455</v>
      </c>
      <c r="B39" s="17" t="s">
        <v>531</v>
      </c>
      <c r="C39" s="17" t="s">
        <v>565</v>
      </c>
      <c r="D39" s="17">
        <v>132</v>
      </c>
      <c r="E39" s="17">
        <v>115</v>
      </c>
      <c r="F39" s="17">
        <v>31</v>
      </c>
      <c r="G39" s="17">
        <v>22</v>
      </c>
      <c r="H39" s="17">
        <v>4</v>
      </c>
      <c r="I39" s="17">
        <v>2</v>
      </c>
      <c r="J39" s="17">
        <v>3</v>
      </c>
      <c r="K39" s="17">
        <v>16</v>
      </c>
      <c r="L39" s="17">
        <v>9</v>
      </c>
      <c r="M39" s="17">
        <v>16</v>
      </c>
      <c r="N39" s="17">
        <v>0</v>
      </c>
      <c r="O39" s="17">
        <v>31</v>
      </c>
      <c r="P39" s="17">
        <v>1</v>
      </c>
      <c r="Q39" s="17">
        <v>0</v>
      </c>
      <c r="R39" s="17">
        <v>0</v>
      </c>
      <c r="S39" s="17">
        <v>0</v>
      </c>
      <c r="T39" s="17">
        <v>3</v>
      </c>
      <c r="U39" s="17">
        <v>3</v>
      </c>
      <c r="V39" s="17">
        <v>0.27710843373493976</v>
      </c>
      <c r="W39" s="17">
        <v>0.3855421686746988</v>
      </c>
      <c r="X39" s="17">
        <v>0.3373493975903614</v>
      </c>
      <c r="Y39" s="17">
        <v>0.10714285714285714</v>
      </c>
      <c r="Z39" s="17">
        <v>83</v>
      </c>
      <c r="AA39" s="17">
        <v>32</v>
      </c>
      <c r="AB39" s="17">
        <v>28</v>
      </c>
      <c r="AC39" s="17">
        <v>23</v>
      </c>
      <c r="AD39" s="17">
        <v>3</v>
      </c>
      <c r="AE39" s="17">
        <v>520</v>
      </c>
      <c r="AF39" s="17">
        <v>0.09375</v>
      </c>
      <c r="AG39" s="17">
        <v>29.554696260682483</v>
      </c>
      <c r="AH39" s="17">
        <v>0.327835756304722</v>
      </c>
      <c r="AI39" s="17">
        <v>-0.0047516</v>
      </c>
      <c r="AV39" s="17">
        <v>1</v>
      </c>
    </row>
    <row r="40" spans="1:48" ht="12.75">
      <c r="A40" s="17" t="s">
        <v>455</v>
      </c>
      <c r="B40" s="17" t="s">
        <v>531</v>
      </c>
      <c r="C40" s="17" t="s">
        <v>516</v>
      </c>
      <c r="D40" s="17">
        <v>613</v>
      </c>
      <c r="E40" s="17">
        <v>545</v>
      </c>
      <c r="F40" s="17">
        <v>121</v>
      </c>
      <c r="G40" s="17">
        <v>66</v>
      </c>
      <c r="H40" s="17">
        <v>27</v>
      </c>
      <c r="I40" s="17">
        <v>7</v>
      </c>
      <c r="J40" s="17">
        <v>21</v>
      </c>
      <c r="K40" s="17">
        <v>75</v>
      </c>
      <c r="L40" s="17">
        <v>58</v>
      </c>
      <c r="M40" s="17">
        <v>60</v>
      </c>
      <c r="N40" s="17">
        <v>2</v>
      </c>
      <c r="O40" s="17">
        <v>163</v>
      </c>
      <c r="P40" s="17">
        <v>4</v>
      </c>
      <c r="Q40" s="17">
        <v>0</v>
      </c>
      <c r="R40" s="17">
        <v>4</v>
      </c>
      <c r="S40" s="17">
        <v>3</v>
      </c>
      <c r="T40" s="17">
        <v>16</v>
      </c>
      <c r="U40" s="17">
        <v>6</v>
      </c>
      <c r="V40" s="17">
        <v>0.20424403183023873</v>
      </c>
      <c r="W40" s="17">
        <v>0.3925729442970822</v>
      </c>
      <c r="X40" s="17">
        <v>0.40318302387267907</v>
      </c>
      <c r="Y40" s="17">
        <v>0.046052631578947366</v>
      </c>
      <c r="Z40" s="17">
        <v>377</v>
      </c>
      <c r="AA40" s="17">
        <v>148</v>
      </c>
      <c r="AB40" s="17">
        <v>152</v>
      </c>
      <c r="AC40" s="17">
        <v>77</v>
      </c>
      <c r="AD40" s="17">
        <v>7</v>
      </c>
      <c r="AE40" s="17">
        <v>2484</v>
      </c>
      <c r="AF40" s="17">
        <v>0.07432432432432433</v>
      </c>
      <c r="AG40" s="17">
        <v>140.22571399858248</v>
      </c>
      <c r="AH40" s="17">
        <v>0.33030700511342764</v>
      </c>
      <c r="AV40" s="17" t="e">
        <v>#REF!</v>
      </c>
    </row>
    <row r="41" spans="1:48" ht="12.75">
      <c r="A41" s="17" t="s">
        <v>532</v>
      </c>
      <c r="B41" s="17" t="s">
        <v>274</v>
      </c>
      <c r="C41" s="17" t="s">
        <v>512</v>
      </c>
      <c r="D41" s="17">
        <v>170</v>
      </c>
      <c r="E41" s="17">
        <v>163</v>
      </c>
      <c r="F41" s="17">
        <v>50</v>
      </c>
      <c r="G41" s="17">
        <v>37</v>
      </c>
      <c r="H41" s="17">
        <v>9</v>
      </c>
      <c r="I41" s="17">
        <v>0</v>
      </c>
      <c r="J41" s="17">
        <v>4</v>
      </c>
      <c r="K41" s="17">
        <v>22</v>
      </c>
      <c r="L41" s="17">
        <v>20</v>
      </c>
      <c r="M41" s="17">
        <v>4</v>
      </c>
      <c r="N41" s="17">
        <v>0</v>
      </c>
      <c r="O41" s="17">
        <v>7</v>
      </c>
      <c r="P41" s="17">
        <v>0</v>
      </c>
      <c r="Q41" s="17">
        <v>2</v>
      </c>
      <c r="R41" s="17">
        <v>0</v>
      </c>
      <c r="S41" s="17">
        <v>5</v>
      </c>
      <c r="T41" s="17">
        <v>0</v>
      </c>
      <c r="U41" s="17">
        <v>1</v>
      </c>
      <c r="V41" s="17">
        <v>0.2721518987341772</v>
      </c>
      <c r="W41" s="17">
        <v>0.3987341772151899</v>
      </c>
      <c r="X41" s="17">
        <v>0.3291139240506329</v>
      </c>
      <c r="Y41" s="17">
        <v>0.1346153846153846</v>
      </c>
      <c r="Z41" s="17">
        <v>158</v>
      </c>
      <c r="AA41" s="17">
        <v>63</v>
      </c>
      <c r="AB41" s="17">
        <v>52</v>
      </c>
      <c r="AC41" s="17">
        <v>43</v>
      </c>
      <c r="AD41" s="17">
        <v>7</v>
      </c>
      <c r="AE41" s="17">
        <v>622</v>
      </c>
      <c r="AF41" s="17">
        <v>0</v>
      </c>
      <c r="AG41" s="17">
        <v>51.14364269801664</v>
      </c>
      <c r="AH41" s="17">
        <v>0.30612754998712105</v>
      </c>
      <c r="AI41" s="17">
        <v>-0.0064218</v>
      </c>
      <c r="AV41" s="17">
        <v>0</v>
      </c>
    </row>
    <row r="42" spans="1:48" ht="12.75">
      <c r="A42" s="17" t="s">
        <v>532</v>
      </c>
      <c r="B42" s="17" t="s">
        <v>274</v>
      </c>
      <c r="C42" s="17" t="s">
        <v>514</v>
      </c>
      <c r="D42" s="17">
        <v>230</v>
      </c>
      <c r="E42" s="17">
        <v>216</v>
      </c>
      <c r="F42" s="17">
        <v>55</v>
      </c>
      <c r="G42" s="17">
        <v>42</v>
      </c>
      <c r="H42" s="17">
        <v>11</v>
      </c>
      <c r="I42" s="17">
        <v>0</v>
      </c>
      <c r="J42" s="17">
        <v>2</v>
      </c>
      <c r="K42" s="17">
        <v>17</v>
      </c>
      <c r="L42" s="17">
        <v>15</v>
      </c>
      <c r="M42" s="17">
        <v>8</v>
      </c>
      <c r="N42" s="17">
        <v>0</v>
      </c>
      <c r="O42" s="17">
        <v>17</v>
      </c>
      <c r="P42" s="17">
        <v>2</v>
      </c>
      <c r="Q42" s="17">
        <v>2</v>
      </c>
      <c r="R42" s="17">
        <v>2</v>
      </c>
      <c r="S42" s="17">
        <v>6</v>
      </c>
      <c r="T42" s="17">
        <v>0</v>
      </c>
      <c r="U42" s="17">
        <v>0</v>
      </c>
      <c r="V42" s="17">
        <v>0.21</v>
      </c>
      <c r="W42" s="17">
        <v>0.535</v>
      </c>
      <c r="X42" s="17">
        <v>0.255</v>
      </c>
      <c r="Y42" s="17">
        <v>0.0392156862745098</v>
      </c>
      <c r="Z42" s="17">
        <v>200</v>
      </c>
      <c r="AA42" s="17">
        <v>107</v>
      </c>
      <c r="AB42" s="17">
        <v>51</v>
      </c>
      <c r="AC42" s="17">
        <v>42</v>
      </c>
      <c r="AD42" s="17">
        <v>2</v>
      </c>
      <c r="AE42" s="17">
        <v>745</v>
      </c>
      <c r="AF42" s="17">
        <v>0.0560748</v>
      </c>
      <c r="AG42" s="17">
        <v>66.21048987422671</v>
      </c>
      <c r="AH42" s="17">
        <v>0.3226657782624458</v>
      </c>
      <c r="AI42" s="17">
        <v>-0.0067261</v>
      </c>
      <c r="AV42" s="17">
        <v>0.333333</v>
      </c>
    </row>
    <row r="43" spans="1:48" ht="12.75">
      <c r="A43" s="17" t="s">
        <v>532</v>
      </c>
      <c r="B43" s="17" t="s">
        <v>274</v>
      </c>
      <c r="C43" s="17" t="s">
        <v>516</v>
      </c>
      <c r="D43" s="17">
        <v>400</v>
      </c>
      <c r="E43" s="17">
        <v>379</v>
      </c>
      <c r="F43" s="17">
        <v>105</v>
      </c>
      <c r="G43" s="17">
        <v>79</v>
      </c>
      <c r="H43" s="17">
        <v>20</v>
      </c>
      <c r="I43" s="17">
        <v>0</v>
      </c>
      <c r="J43" s="17">
        <v>6</v>
      </c>
      <c r="K43" s="17">
        <v>39</v>
      </c>
      <c r="L43" s="17">
        <v>35</v>
      </c>
      <c r="M43" s="17">
        <v>12</v>
      </c>
      <c r="N43" s="17">
        <v>0</v>
      </c>
      <c r="O43" s="17">
        <v>24</v>
      </c>
      <c r="P43" s="17">
        <v>2</v>
      </c>
      <c r="Q43" s="17">
        <v>4</v>
      </c>
      <c r="R43" s="17">
        <v>2</v>
      </c>
      <c r="S43" s="17">
        <v>11</v>
      </c>
      <c r="T43" s="17">
        <v>0</v>
      </c>
      <c r="U43" s="17">
        <v>1</v>
      </c>
      <c r="V43" s="17">
        <v>0.23743016759776536</v>
      </c>
      <c r="W43" s="17">
        <v>0.4748603351955307</v>
      </c>
      <c r="X43" s="17">
        <v>0.2877094972067039</v>
      </c>
      <c r="Y43" s="17">
        <v>0.08737864077669903</v>
      </c>
      <c r="Z43" s="17">
        <v>358</v>
      </c>
      <c r="AA43" s="17">
        <v>170</v>
      </c>
      <c r="AB43" s="17">
        <v>103</v>
      </c>
      <c r="AC43" s="17">
        <v>85</v>
      </c>
      <c r="AD43" s="17">
        <v>9</v>
      </c>
      <c r="AE43" s="17">
        <v>1367</v>
      </c>
      <c r="AF43" s="17">
        <v>0.03529411764705882</v>
      </c>
      <c r="AG43" s="17">
        <v>117.35413257224334</v>
      </c>
      <c r="AH43" s="17">
        <v>0.31555303100946974</v>
      </c>
      <c r="AV43" s="17" t="e">
        <v>#REF!</v>
      </c>
    </row>
    <row r="44" spans="1:48" ht="12.75">
      <c r="A44" s="17" t="s">
        <v>451</v>
      </c>
      <c r="B44" s="17" t="s">
        <v>533</v>
      </c>
      <c r="C44" s="17" t="s">
        <v>540</v>
      </c>
      <c r="D44" s="17">
        <v>364</v>
      </c>
      <c r="E44" s="17">
        <v>334</v>
      </c>
      <c r="F44" s="17">
        <v>82</v>
      </c>
      <c r="G44" s="17">
        <v>54</v>
      </c>
      <c r="H44" s="17">
        <v>15</v>
      </c>
      <c r="I44" s="17">
        <v>1</v>
      </c>
      <c r="J44" s="17">
        <v>12</v>
      </c>
      <c r="K44" s="17">
        <v>39</v>
      </c>
      <c r="L44" s="17">
        <v>41</v>
      </c>
      <c r="M44" s="17">
        <v>25</v>
      </c>
      <c r="N44" s="17">
        <v>2</v>
      </c>
      <c r="O44" s="17">
        <v>83</v>
      </c>
      <c r="P44" s="17">
        <v>3</v>
      </c>
      <c r="Q44" s="17">
        <v>2</v>
      </c>
      <c r="R44" s="17">
        <v>0</v>
      </c>
      <c r="S44" s="17">
        <v>13</v>
      </c>
      <c r="T44" s="17">
        <v>2</v>
      </c>
      <c r="U44" s="17">
        <v>1</v>
      </c>
      <c r="V44" s="17">
        <v>0.20553359683794467</v>
      </c>
      <c r="W44" s="17">
        <v>0.3557312252964427</v>
      </c>
      <c r="X44" s="17">
        <v>0.43873517786561267</v>
      </c>
      <c r="Y44" s="17">
        <v>0.02702702702702703</v>
      </c>
      <c r="Z44" s="17">
        <v>253</v>
      </c>
      <c r="AA44" s="17">
        <v>90</v>
      </c>
      <c r="AB44" s="17">
        <v>111</v>
      </c>
      <c r="AC44" s="17">
        <v>52</v>
      </c>
      <c r="AD44" s="17">
        <v>3</v>
      </c>
      <c r="AE44" s="17">
        <v>1506</v>
      </c>
      <c r="AF44" s="17">
        <v>0.0555556</v>
      </c>
      <c r="AG44" s="17">
        <v>87.97463562024457</v>
      </c>
      <c r="AH44" s="17">
        <v>0.315247450706409</v>
      </c>
      <c r="AI44" s="17">
        <v>-0.0058118</v>
      </c>
      <c r="AV44" s="17">
        <v>0</v>
      </c>
    </row>
    <row r="45" spans="1:48" ht="12.75">
      <c r="A45" s="17" t="s">
        <v>451</v>
      </c>
      <c r="B45" s="17" t="s">
        <v>533</v>
      </c>
      <c r="C45" s="17" t="s">
        <v>549</v>
      </c>
      <c r="D45" s="17">
        <v>113</v>
      </c>
      <c r="E45" s="17">
        <v>101</v>
      </c>
      <c r="F45" s="17">
        <v>34</v>
      </c>
      <c r="G45" s="17">
        <v>24</v>
      </c>
      <c r="H45" s="17">
        <v>2</v>
      </c>
      <c r="I45" s="17">
        <v>1</v>
      </c>
      <c r="J45" s="17">
        <v>7</v>
      </c>
      <c r="K45" s="17">
        <v>16</v>
      </c>
      <c r="L45" s="17">
        <v>18</v>
      </c>
      <c r="M45" s="17">
        <v>8</v>
      </c>
      <c r="N45" s="17">
        <v>0</v>
      </c>
      <c r="O45" s="17">
        <v>27</v>
      </c>
      <c r="P45" s="17">
        <v>3</v>
      </c>
      <c r="Q45" s="17">
        <v>1</v>
      </c>
      <c r="R45" s="17">
        <v>0</v>
      </c>
      <c r="S45" s="17">
        <v>1</v>
      </c>
      <c r="T45" s="17">
        <v>0</v>
      </c>
      <c r="U45" s="17">
        <v>0</v>
      </c>
      <c r="V45" s="17">
        <v>0.29333333333333333</v>
      </c>
      <c r="W45" s="17">
        <v>0.30666666666666664</v>
      </c>
      <c r="X45" s="17">
        <v>0.4</v>
      </c>
      <c r="Y45" s="17">
        <v>0.03333333333333333</v>
      </c>
      <c r="Z45" s="17">
        <v>75</v>
      </c>
      <c r="AA45" s="17">
        <v>23</v>
      </c>
      <c r="AB45" s="17">
        <v>30</v>
      </c>
      <c r="AC45" s="17">
        <v>22</v>
      </c>
      <c r="AD45" s="17">
        <v>1</v>
      </c>
      <c r="AE45" s="17">
        <v>446</v>
      </c>
      <c r="AF45" s="17">
        <v>0.0434783</v>
      </c>
      <c r="AG45" s="17">
        <v>29.050197445048642</v>
      </c>
      <c r="AH45" s="17">
        <v>0.32426760948600947</v>
      </c>
      <c r="AI45" s="17">
        <v>-0.0047562</v>
      </c>
      <c r="AV45" s="17">
        <v>0</v>
      </c>
    </row>
    <row r="46" spans="1:48" ht="12.75">
      <c r="A46" s="17" t="s">
        <v>451</v>
      </c>
      <c r="B46" s="17" t="s">
        <v>533</v>
      </c>
      <c r="C46" s="17" t="s">
        <v>516</v>
      </c>
      <c r="D46" s="17">
        <v>477</v>
      </c>
      <c r="E46" s="17">
        <v>435</v>
      </c>
      <c r="F46" s="17">
        <v>116</v>
      </c>
      <c r="G46" s="17">
        <v>78</v>
      </c>
      <c r="H46" s="17">
        <v>17</v>
      </c>
      <c r="I46" s="17">
        <v>2</v>
      </c>
      <c r="J46" s="17">
        <v>19</v>
      </c>
      <c r="K46" s="17">
        <v>55</v>
      </c>
      <c r="L46" s="17">
        <v>59</v>
      </c>
      <c r="M46" s="17">
        <v>33</v>
      </c>
      <c r="N46" s="17">
        <v>2</v>
      </c>
      <c r="O46" s="17">
        <v>110</v>
      </c>
      <c r="P46" s="17">
        <v>6</v>
      </c>
      <c r="Q46" s="17">
        <v>3</v>
      </c>
      <c r="R46" s="17">
        <v>0</v>
      </c>
      <c r="S46" s="17">
        <v>14</v>
      </c>
      <c r="T46" s="17">
        <v>2</v>
      </c>
      <c r="U46" s="17">
        <v>1</v>
      </c>
      <c r="V46" s="17">
        <v>0.22560975609756098</v>
      </c>
      <c r="W46" s="17">
        <v>0.3445121951219512</v>
      </c>
      <c r="X46" s="17">
        <v>0.4298780487804878</v>
      </c>
      <c r="Y46" s="17">
        <v>0.028368794326241134</v>
      </c>
      <c r="Z46" s="17">
        <v>328</v>
      </c>
      <c r="AA46" s="17">
        <v>113</v>
      </c>
      <c r="AB46" s="17">
        <v>141</v>
      </c>
      <c r="AC46" s="17">
        <v>74</v>
      </c>
      <c r="AD46" s="17">
        <v>4</v>
      </c>
      <c r="AE46" s="17">
        <v>1952</v>
      </c>
      <c r="AF46" s="17">
        <v>0.05309734513274336</v>
      </c>
      <c r="AG46" s="17">
        <v>117.02483306529321</v>
      </c>
      <c r="AH46" s="17">
        <v>0.3173417864230519</v>
      </c>
      <c r="AV46" s="17" t="e">
        <v>#REF!</v>
      </c>
    </row>
    <row r="47" spans="1:48" ht="12.75">
      <c r="A47" s="17" t="s">
        <v>534</v>
      </c>
      <c r="B47" s="17" t="s">
        <v>476</v>
      </c>
      <c r="C47" s="17" t="s">
        <v>505</v>
      </c>
      <c r="D47" s="17">
        <v>425</v>
      </c>
      <c r="E47" s="17">
        <v>378</v>
      </c>
      <c r="F47" s="17">
        <v>90</v>
      </c>
      <c r="G47" s="17">
        <v>61</v>
      </c>
      <c r="H47" s="17">
        <v>18</v>
      </c>
      <c r="I47" s="17">
        <v>0</v>
      </c>
      <c r="J47" s="17">
        <v>11</v>
      </c>
      <c r="K47" s="17">
        <v>42</v>
      </c>
      <c r="L47" s="17">
        <v>64</v>
      </c>
      <c r="M47" s="17">
        <v>32</v>
      </c>
      <c r="N47" s="17">
        <v>1</v>
      </c>
      <c r="O47" s="17">
        <v>87</v>
      </c>
      <c r="P47" s="17">
        <v>4</v>
      </c>
      <c r="Q47" s="17">
        <v>5</v>
      </c>
      <c r="R47" s="17">
        <v>1</v>
      </c>
      <c r="S47" s="17">
        <v>8</v>
      </c>
      <c r="T47" s="17">
        <v>1</v>
      </c>
      <c r="U47" s="17">
        <v>1</v>
      </c>
      <c r="V47" s="17">
        <v>0.1858108108108108</v>
      </c>
      <c r="W47" s="17">
        <v>0.32094594594594594</v>
      </c>
      <c r="X47" s="17">
        <v>0.49324324324324326</v>
      </c>
      <c r="Y47" s="17">
        <v>0.1095890410958904</v>
      </c>
      <c r="Z47" s="17">
        <v>296</v>
      </c>
      <c r="AA47" s="17">
        <v>95</v>
      </c>
      <c r="AB47" s="17">
        <v>146</v>
      </c>
      <c r="AC47" s="17">
        <v>55</v>
      </c>
      <c r="AD47" s="17">
        <v>16</v>
      </c>
      <c r="AE47" s="17">
        <v>1516</v>
      </c>
      <c r="AF47" s="17">
        <v>0.0315789</v>
      </c>
      <c r="AG47" s="17">
        <v>93.2620714365526</v>
      </c>
      <c r="AH47" s="17">
        <v>0.2886388471457986</v>
      </c>
      <c r="AI47" s="17">
        <v>-0.0101466</v>
      </c>
      <c r="AV47" s="17">
        <v>0</v>
      </c>
    </row>
    <row r="48" spans="1:48" ht="12.75">
      <c r="A48" s="17" t="s">
        <v>534</v>
      </c>
      <c r="B48" s="17" t="s">
        <v>476</v>
      </c>
      <c r="C48" s="17" t="s">
        <v>549</v>
      </c>
      <c r="D48" s="17">
        <v>133</v>
      </c>
      <c r="E48" s="17">
        <v>112</v>
      </c>
      <c r="F48" s="17">
        <v>26</v>
      </c>
      <c r="G48" s="17">
        <v>19</v>
      </c>
      <c r="H48" s="17">
        <v>5</v>
      </c>
      <c r="I48" s="17">
        <v>0</v>
      </c>
      <c r="J48" s="17">
        <v>2</v>
      </c>
      <c r="K48" s="17">
        <v>14</v>
      </c>
      <c r="L48" s="17">
        <v>11</v>
      </c>
      <c r="M48" s="17">
        <v>19</v>
      </c>
      <c r="N48" s="17">
        <v>3</v>
      </c>
      <c r="O48" s="17">
        <v>37</v>
      </c>
      <c r="P48" s="17">
        <v>0</v>
      </c>
      <c r="Q48" s="17">
        <v>1</v>
      </c>
      <c r="R48" s="17">
        <v>1</v>
      </c>
      <c r="S48" s="17">
        <v>1</v>
      </c>
      <c r="T48" s="17">
        <v>0</v>
      </c>
      <c r="U48" s="17">
        <v>0</v>
      </c>
      <c r="V48" s="17">
        <v>0.2236842105263158</v>
      </c>
      <c r="W48" s="17">
        <v>0.40789473684210525</v>
      </c>
      <c r="X48" s="17">
        <v>0.3684210526315789</v>
      </c>
      <c r="Y48" s="17">
        <v>0.10714285714285714</v>
      </c>
      <c r="Z48" s="17">
        <v>76</v>
      </c>
      <c r="AA48" s="17">
        <v>31</v>
      </c>
      <c r="AB48" s="17">
        <v>28</v>
      </c>
      <c r="AC48" s="17">
        <v>17</v>
      </c>
      <c r="AD48" s="17">
        <v>3</v>
      </c>
      <c r="AE48" s="17">
        <v>559</v>
      </c>
      <c r="AF48" s="17">
        <v>0.0645161</v>
      </c>
      <c r="AG48" s="17">
        <v>25.973491276270316</v>
      </c>
      <c r="AH48" s="17">
        <v>0.32396609832797724</v>
      </c>
      <c r="AI48" s="17">
        <v>-0.0047562</v>
      </c>
      <c r="AV48" s="17">
        <v>0</v>
      </c>
    </row>
    <row r="49" spans="1:48" ht="12.75">
      <c r="A49" s="17" t="s">
        <v>534</v>
      </c>
      <c r="B49" s="17" t="s">
        <v>476</v>
      </c>
      <c r="C49" s="17" t="s">
        <v>516</v>
      </c>
      <c r="D49" s="17">
        <v>558</v>
      </c>
      <c r="E49" s="17">
        <v>490</v>
      </c>
      <c r="F49" s="17">
        <v>116</v>
      </c>
      <c r="G49" s="17">
        <v>80</v>
      </c>
      <c r="H49" s="17">
        <v>23</v>
      </c>
      <c r="I49" s="17">
        <v>0</v>
      </c>
      <c r="J49" s="17">
        <v>13</v>
      </c>
      <c r="K49" s="17">
        <v>56</v>
      </c>
      <c r="L49" s="17">
        <v>75</v>
      </c>
      <c r="M49" s="17">
        <v>51</v>
      </c>
      <c r="N49" s="17">
        <v>4</v>
      </c>
      <c r="O49" s="17">
        <v>124</v>
      </c>
      <c r="P49" s="17">
        <v>4</v>
      </c>
      <c r="Q49" s="17">
        <v>6</v>
      </c>
      <c r="R49" s="17">
        <v>2</v>
      </c>
      <c r="S49" s="17">
        <v>9</v>
      </c>
      <c r="T49" s="17">
        <v>1</v>
      </c>
      <c r="U49" s="17">
        <v>1</v>
      </c>
      <c r="V49" s="17">
        <v>0.1935483870967742</v>
      </c>
      <c r="W49" s="17">
        <v>0.3387096774193548</v>
      </c>
      <c r="X49" s="17">
        <v>0.46774193548387094</v>
      </c>
      <c r="Y49" s="17">
        <v>0.10919540229885058</v>
      </c>
      <c r="Z49" s="17">
        <v>372</v>
      </c>
      <c r="AA49" s="17">
        <v>126</v>
      </c>
      <c r="AB49" s="17">
        <v>174</v>
      </c>
      <c r="AC49" s="17">
        <v>72</v>
      </c>
      <c r="AD49" s="17">
        <v>19</v>
      </c>
      <c r="AE49" s="17">
        <v>2075</v>
      </c>
      <c r="AF49" s="17">
        <v>0.03968253968253968</v>
      </c>
      <c r="AG49" s="17">
        <v>119.23556271282291</v>
      </c>
      <c r="AH49" s="17">
        <v>0.2967136474160109</v>
      </c>
      <c r="AV49" s="17" t="e">
        <v>#REF!</v>
      </c>
    </row>
    <row r="50" spans="1:48" ht="12.75">
      <c r="A50" s="17" t="s">
        <v>535</v>
      </c>
      <c r="B50" s="17" t="s">
        <v>536</v>
      </c>
      <c r="C50" s="17" t="s">
        <v>549</v>
      </c>
      <c r="D50" s="17">
        <v>391</v>
      </c>
      <c r="E50" s="17">
        <v>352</v>
      </c>
      <c r="F50" s="17">
        <v>80</v>
      </c>
      <c r="G50" s="17">
        <v>54</v>
      </c>
      <c r="H50" s="17">
        <v>17</v>
      </c>
      <c r="I50" s="17">
        <v>1</v>
      </c>
      <c r="J50" s="17">
        <v>8</v>
      </c>
      <c r="K50" s="17">
        <v>40</v>
      </c>
      <c r="L50" s="17">
        <v>37</v>
      </c>
      <c r="M50" s="17">
        <v>36</v>
      </c>
      <c r="N50" s="17">
        <v>1</v>
      </c>
      <c r="O50" s="17">
        <v>77</v>
      </c>
      <c r="P50" s="17">
        <v>1</v>
      </c>
      <c r="Q50" s="17">
        <v>1</v>
      </c>
      <c r="R50" s="17">
        <v>1</v>
      </c>
      <c r="S50" s="17">
        <v>12</v>
      </c>
      <c r="T50" s="17">
        <v>1</v>
      </c>
      <c r="U50" s="17">
        <v>1</v>
      </c>
      <c r="V50" s="17">
        <v>0.18181818181818182</v>
      </c>
      <c r="W50" s="17">
        <v>0.46545454545454545</v>
      </c>
      <c r="X50" s="17">
        <v>0.3527272727272727</v>
      </c>
      <c r="Y50" s="17">
        <v>0.061855670103092786</v>
      </c>
      <c r="Z50" s="17">
        <v>275</v>
      </c>
      <c r="AA50" s="17">
        <v>128</v>
      </c>
      <c r="AB50" s="17">
        <v>97</v>
      </c>
      <c r="AC50" s="17">
        <v>50</v>
      </c>
      <c r="AD50" s="17">
        <v>6</v>
      </c>
      <c r="AE50" s="17">
        <v>1483</v>
      </c>
      <c r="AF50" s="17">
        <v>0.03125</v>
      </c>
      <c r="AG50" s="17">
        <v>94.45661671308577</v>
      </c>
      <c r="AH50" s="17">
        <v>0.3225993160936036</v>
      </c>
      <c r="AI50" s="17">
        <v>-0.0047562</v>
      </c>
      <c r="AV50" s="17">
        <v>0</v>
      </c>
    </row>
    <row r="51" spans="1:48" ht="12.75">
      <c r="A51" s="17" t="s">
        <v>535</v>
      </c>
      <c r="B51" s="17" t="s">
        <v>536</v>
      </c>
      <c r="C51" s="17" t="s">
        <v>559</v>
      </c>
      <c r="D51" s="17">
        <v>49</v>
      </c>
      <c r="E51" s="17">
        <v>42</v>
      </c>
      <c r="F51" s="17">
        <v>12</v>
      </c>
      <c r="G51" s="17">
        <v>7</v>
      </c>
      <c r="H51" s="17">
        <v>4</v>
      </c>
      <c r="I51" s="17">
        <v>0</v>
      </c>
      <c r="J51" s="17">
        <v>1</v>
      </c>
      <c r="K51" s="17">
        <v>3</v>
      </c>
      <c r="L51" s="17">
        <v>10</v>
      </c>
      <c r="M51" s="17">
        <v>6</v>
      </c>
      <c r="N51" s="17">
        <v>1</v>
      </c>
      <c r="O51" s="17">
        <v>11</v>
      </c>
      <c r="P51" s="17">
        <v>1</v>
      </c>
      <c r="Q51" s="17">
        <v>0</v>
      </c>
      <c r="R51" s="17">
        <v>0</v>
      </c>
      <c r="S51" s="17">
        <v>1</v>
      </c>
      <c r="T51" s="17">
        <v>1</v>
      </c>
      <c r="U51" s="17">
        <v>0</v>
      </c>
      <c r="V51" s="17">
        <v>0.22580645161290322</v>
      </c>
      <c r="W51" s="17">
        <v>0.41935483870967744</v>
      </c>
      <c r="X51" s="17">
        <v>0.3548387096774194</v>
      </c>
      <c r="Y51" s="17">
        <v>0.09090909090909091</v>
      </c>
      <c r="Z51" s="17">
        <v>31</v>
      </c>
      <c r="AA51" s="17">
        <v>13</v>
      </c>
      <c r="AB51" s="17">
        <v>11</v>
      </c>
      <c r="AC51" s="17">
        <v>7</v>
      </c>
      <c r="AD51" s="17">
        <v>1</v>
      </c>
      <c r="AE51" s="17">
        <v>188</v>
      </c>
      <c r="AF51" s="17">
        <v>0.153846</v>
      </c>
      <c r="AG51" s="17">
        <v>10.723487629547872</v>
      </c>
      <c r="AH51" s="17">
        <v>0.3241162543182624</v>
      </c>
      <c r="AI51" s="17">
        <v>-0.0045138</v>
      </c>
      <c r="AV51" s="17">
        <v>0</v>
      </c>
    </row>
    <row r="52" spans="1:48" ht="12.75">
      <c r="A52" s="17" t="s">
        <v>535</v>
      </c>
      <c r="B52" s="17" t="s">
        <v>536</v>
      </c>
      <c r="C52" s="17" t="s">
        <v>516</v>
      </c>
      <c r="D52" s="17">
        <v>440</v>
      </c>
      <c r="E52" s="17">
        <v>394</v>
      </c>
      <c r="F52" s="17">
        <v>92</v>
      </c>
      <c r="G52" s="17">
        <v>61</v>
      </c>
      <c r="H52" s="17">
        <v>21</v>
      </c>
      <c r="I52" s="17">
        <v>1</v>
      </c>
      <c r="J52" s="17">
        <v>9</v>
      </c>
      <c r="K52" s="17">
        <v>43</v>
      </c>
      <c r="L52" s="17">
        <v>47</v>
      </c>
      <c r="M52" s="17">
        <v>42</v>
      </c>
      <c r="N52" s="17">
        <v>2</v>
      </c>
      <c r="O52" s="17">
        <v>88</v>
      </c>
      <c r="P52" s="17">
        <v>2</v>
      </c>
      <c r="Q52" s="17">
        <v>1</v>
      </c>
      <c r="R52" s="17">
        <v>1</v>
      </c>
      <c r="S52" s="17">
        <v>13</v>
      </c>
      <c r="T52" s="17">
        <v>2</v>
      </c>
      <c r="U52" s="17">
        <v>1</v>
      </c>
      <c r="V52" s="17">
        <v>0.18627450980392157</v>
      </c>
      <c r="W52" s="17">
        <v>0.46078431372549017</v>
      </c>
      <c r="X52" s="17">
        <v>0.35294117647058826</v>
      </c>
      <c r="Y52" s="17">
        <v>0.06481481481481481</v>
      </c>
      <c r="Z52" s="17">
        <v>306</v>
      </c>
      <c r="AA52" s="17">
        <v>141</v>
      </c>
      <c r="AB52" s="17">
        <v>108</v>
      </c>
      <c r="AC52" s="17">
        <v>57</v>
      </c>
      <c r="AD52" s="17">
        <v>7</v>
      </c>
      <c r="AE52" s="17">
        <v>1671</v>
      </c>
      <c r="AF52" s="17">
        <v>0.0425531914893617</v>
      </c>
      <c r="AG52" s="17">
        <v>105.18010434263364</v>
      </c>
      <c r="AH52" s="17">
        <v>0.32276102016831343</v>
      </c>
      <c r="AV52" s="17" t="e">
        <v>#REF!</v>
      </c>
    </row>
    <row r="53" spans="1:48" ht="12.75">
      <c r="A53" s="17" t="s">
        <v>537</v>
      </c>
      <c r="B53" s="17" t="s">
        <v>325</v>
      </c>
      <c r="C53" s="17" t="s">
        <v>565</v>
      </c>
      <c r="D53" s="17">
        <v>341</v>
      </c>
      <c r="E53" s="17">
        <v>317</v>
      </c>
      <c r="F53" s="17">
        <v>80</v>
      </c>
      <c r="G53" s="17">
        <v>55</v>
      </c>
      <c r="H53" s="17">
        <v>16</v>
      </c>
      <c r="I53" s="17">
        <v>3</v>
      </c>
      <c r="J53" s="17">
        <v>6</v>
      </c>
      <c r="K53" s="17">
        <v>44</v>
      </c>
      <c r="L53" s="17">
        <v>33</v>
      </c>
      <c r="M53" s="17">
        <v>15</v>
      </c>
      <c r="N53" s="17">
        <v>1</v>
      </c>
      <c r="O53" s="17">
        <v>65</v>
      </c>
      <c r="P53" s="17">
        <v>1</v>
      </c>
      <c r="Q53" s="17">
        <v>2</v>
      </c>
      <c r="R53" s="17">
        <v>6</v>
      </c>
      <c r="S53" s="17">
        <v>7</v>
      </c>
      <c r="T53" s="17">
        <v>13</v>
      </c>
      <c r="U53" s="17">
        <v>8</v>
      </c>
      <c r="V53" s="17">
        <v>0.14893617021276595</v>
      </c>
      <c r="W53" s="17">
        <v>0.4553191489361702</v>
      </c>
      <c r="X53" s="17">
        <v>0.39574468085106385</v>
      </c>
      <c r="Y53" s="17">
        <v>0.25806451612903225</v>
      </c>
      <c r="Z53" s="17">
        <v>235</v>
      </c>
      <c r="AA53" s="17">
        <v>107</v>
      </c>
      <c r="AB53" s="17">
        <v>93</v>
      </c>
      <c r="AC53" s="17">
        <v>35</v>
      </c>
      <c r="AD53" s="17">
        <v>24</v>
      </c>
      <c r="AE53" s="17">
        <v>1130</v>
      </c>
      <c r="AF53" s="17">
        <v>0.102804</v>
      </c>
      <c r="AG53" s="17">
        <v>80.99672240645292</v>
      </c>
      <c r="AH53" s="17">
        <v>0.30240613873569727</v>
      </c>
      <c r="AI53" s="17">
        <v>-0.0047516</v>
      </c>
      <c r="AV53" s="17">
        <v>0.44</v>
      </c>
    </row>
    <row r="54" spans="1:48" ht="12.75">
      <c r="A54" s="17" t="s">
        <v>537</v>
      </c>
      <c r="B54" s="17" t="s">
        <v>325</v>
      </c>
      <c r="C54" s="17" t="s">
        <v>511</v>
      </c>
      <c r="D54" s="17">
        <v>56</v>
      </c>
      <c r="E54" s="17">
        <v>51</v>
      </c>
      <c r="F54" s="17">
        <v>8</v>
      </c>
      <c r="G54" s="17">
        <v>4</v>
      </c>
      <c r="H54" s="17">
        <v>4</v>
      </c>
      <c r="I54" s="17">
        <v>0</v>
      </c>
      <c r="J54" s="17">
        <v>0</v>
      </c>
      <c r="K54" s="17">
        <v>5</v>
      </c>
      <c r="L54" s="17">
        <v>3</v>
      </c>
      <c r="M54" s="17">
        <v>2</v>
      </c>
      <c r="N54" s="17">
        <v>0</v>
      </c>
      <c r="O54" s="17">
        <v>12</v>
      </c>
      <c r="P54" s="17">
        <v>0</v>
      </c>
      <c r="Q54" s="17">
        <v>0</v>
      </c>
      <c r="R54" s="17">
        <v>3</v>
      </c>
      <c r="S54" s="17">
        <v>1</v>
      </c>
      <c r="T54" s="17">
        <v>0</v>
      </c>
      <c r="U54" s="17">
        <v>1</v>
      </c>
      <c r="V54" s="17">
        <v>0.25</v>
      </c>
      <c r="W54" s="17">
        <v>0.5555555555555556</v>
      </c>
      <c r="X54" s="17">
        <v>0.19444444444444445</v>
      </c>
      <c r="Y54" s="17">
        <v>0</v>
      </c>
      <c r="Z54" s="17">
        <v>36</v>
      </c>
      <c r="AA54" s="17">
        <v>20</v>
      </c>
      <c r="AB54" s="17">
        <v>7</v>
      </c>
      <c r="AC54" s="17">
        <v>9</v>
      </c>
      <c r="AD54" s="17">
        <v>0</v>
      </c>
      <c r="AE54" s="17">
        <v>174</v>
      </c>
      <c r="AF54" s="17">
        <v>0</v>
      </c>
      <c r="AG54" s="17">
        <v>13.455965318823532</v>
      </c>
      <c r="AH54" s="17">
        <v>0.34502475176470593</v>
      </c>
      <c r="AI54" s="17">
        <v>-0.0056482</v>
      </c>
      <c r="AV54" s="17">
        <v>0.166667</v>
      </c>
    </row>
    <row r="55" spans="1:48" ht="12.75">
      <c r="A55" s="17" t="s">
        <v>537</v>
      </c>
      <c r="B55" s="17" t="s">
        <v>325</v>
      </c>
      <c r="C55" s="17" t="s">
        <v>516</v>
      </c>
      <c r="D55" s="17">
        <v>397</v>
      </c>
      <c r="E55" s="17">
        <v>368</v>
      </c>
      <c r="F55" s="17">
        <v>88</v>
      </c>
      <c r="G55" s="17">
        <v>59</v>
      </c>
      <c r="H55" s="17">
        <v>20</v>
      </c>
      <c r="I55" s="17">
        <v>3</v>
      </c>
      <c r="J55" s="17">
        <v>6</v>
      </c>
      <c r="K55" s="17">
        <v>49</v>
      </c>
      <c r="L55" s="17">
        <v>36</v>
      </c>
      <c r="M55" s="17">
        <v>17</v>
      </c>
      <c r="N55" s="17">
        <v>1</v>
      </c>
      <c r="O55" s="17">
        <v>77</v>
      </c>
      <c r="P55" s="17">
        <v>1</v>
      </c>
      <c r="Q55" s="17">
        <v>2</v>
      </c>
      <c r="R55" s="17">
        <v>9</v>
      </c>
      <c r="S55" s="17">
        <v>8</v>
      </c>
      <c r="T55" s="17">
        <v>13</v>
      </c>
      <c r="U55" s="17">
        <v>9</v>
      </c>
      <c r="V55" s="17">
        <v>0.16236162361623616</v>
      </c>
      <c r="W55" s="17">
        <v>0.46863468634686345</v>
      </c>
      <c r="X55" s="17">
        <v>0.36900369003690037</v>
      </c>
      <c r="Y55" s="17">
        <v>0.24</v>
      </c>
      <c r="Z55" s="17">
        <v>271</v>
      </c>
      <c r="AA55" s="17">
        <v>127</v>
      </c>
      <c r="AB55" s="17">
        <v>100</v>
      </c>
      <c r="AC55" s="17">
        <v>44</v>
      </c>
      <c r="AD55" s="17">
        <v>24</v>
      </c>
      <c r="AE55" s="17">
        <v>1304</v>
      </c>
      <c r="AF55" s="17">
        <v>0.08661417322834646</v>
      </c>
      <c r="AG55" s="17">
        <v>94.45268772527645</v>
      </c>
      <c r="AH55" s="17">
        <v>0.30831252260656533</v>
      </c>
      <c r="AV55" s="17" t="e">
        <v>#REF!</v>
      </c>
    </row>
    <row r="56" spans="1:48" ht="12.75">
      <c r="A56" s="17" t="s">
        <v>538</v>
      </c>
      <c r="B56" s="17" t="s">
        <v>253</v>
      </c>
      <c r="C56" s="17" t="s">
        <v>512</v>
      </c>
      <c r="D56" s="17">
        <v>432</v>
      </c>
      <c r="E56" s="17">
        <v>399</v>
      </c>
      <c r="F56" s="17">
        <v>123</v>
      </c>
      <c r="G56" s="17">
        <v>83</v>
      </c>
      <c r="H56" s="17">
        <v>26</v>
      </c>
      <c r="I56" s="17">
        <v>3</v>
      </c>
      <c r="J56" s="17">
        <v>11</v>
      </c>
      <c r="K56" s="17">
        <v>49</v>
      </c>
      <c r="L56" s="17">
        <v>62</v>
      </c>
      <c r="M56" s="17">
        <v>30</v>
      </c>
      <c r="N56" s="17">
        <v>1</v>
      </c>
      <c r="O56" s="17">
        <v>86</v>
      </c>
      <c r="P56" s="17">
        <v>1</v>
      </c>
      <c r="Q56" s="17">
        <v>2</v>
      </c>
      <c r="R56" s="17">
        <v>0</v>
      </c>
      <c r="S56" s="17">
        <v>7</v>
      </c>
      <c r="T56" s="17">
        <v>7</v>
      </c>
      <c r="U56" s="17">
        <v>1</v>
      </c>
      <c r="V56" s="17">
        <v>0.1746031746031746</v>
      </c>
      <c r="W56" s="17">
        <v>0.5079365079365079</v>
      </c>
      <c r="X56" s="17">
        <v>0.31746031746031744</v>
      </c>
      <c r="Y56" s="17">
        <v>0.14</v>
      </c>
      <c r="Z56" s="17">
        <v>315</v>
      </c>
      <c r="AA56" s="17">
        <v>160</v>
      </c>
      <c r="AB56" s="17">
        <v>100</v>
      </c>
      <c r="AC56" s="17">
        <v>55</v>
      </c>
      <c r="AD56" s="17">
        <v>14</v>
      </c>
      <c r="AE56" s="17">
        <v>1628</v>
      </c>
      <c r="AF56" s="17">
        <v>0.0875</v>
      </c>
      <c r="AG56" s="17">
        <v>108.52495938819048</v>
      </c>
      <c r="AH56" s="17">
        <v>0.3208057874611529</v>
      </c>
      <c r="AI56" s="17">
        <v>-0.0064218</v>
      </c>
      <c r="AV56" s="17">
        <v>0</v>
      </c>
    </row>
    <row r="57" spans="1:48" ht="12.75">
      <c r="A57" s="17" t="s">
        <v>538</v>
      </c>
      <c r="B57" s="17" t="s">
        <v>253</v>
      </c>
      <c r="C57" s="17" t="s">
        <v>510</v>
      </c>
      <c r="D57" s="17">
        <v>236</v>
      </c>
      <c r="E57" s="17">
        <v>207</v>
      </c>
      <c r="F57" s="17">
        <v>67</v>
      </c>
      <c r="G57" s="17">
        <v>42</v>
      </c>
      <c r="H57" s="17">
        <v>12</v>
      </c>
      <c r="I57" s="17">
        <v>2</v>
      </c>
      <c r="J57" s="17">
        <v>11</v>
      </c>
      <c r="K57" s="17">
        <v>35</v>
      </c>
      <c r="L57" s="17">
        <v>35</v>
      </c>
      <c r="M57" s="17">
        <v>26</v>
      </c>
      <c r="N57" s="17">
        <v>2</v>
      </c>
      <c r="O57" s="17">
        <v>38</v>
      </c>
      <c r="P57" s="17">
        <v>0</v>
      </c>
      <c r="Q57" s="17">
        <v>3</v>
      </c>
      <c r="R57" s="17">
        <v>0</v>
      </c>
      <c r="S57" s="17">
        <v>8</v>
      </c>
      <c r="T57" s="17">
        <v>1</v>
      </c>
      <c r="U57" s="17">
        <v>1</v>
      </c>
      <c r="V57" s="17">
        <v>0.18604651162790697</v>
      </c>
      <c r="W57" s="17">
        <v>0.5232558139534884</v>
      </c>
      <c r="X57" s="17">
        <v>0.29069767441860467</v>
      </c>
      <c r="Y57" s="17">
        <v>0.12</v>
      </c>
      <c r="Z57" s="17">
        <v>172</v>
      </c>
      <c r="AA57" s="17">
        <v>90</v>
      </c>
      <c r="AB57" s="17">
        <v>50</v>
      </c>
      <c r="AC57" s="17">
        <v>32</v>
      </c>
      <c r="AD57" s="17">
        <v>6</v>
      </c>
      <c r="AE57" s="17">
        <v>951</v>
      </c>
      <c r="AF57" s="17">
        <v>0.0888889</v>
      </c>
      <c r="AG57" s="17">
        <v>63.30270926652713</v>
      </c>
      <c r="AH57" s="17">
        <v>0.32486154823929897</v>
      </c>
      <c r="AI57" s="17">
        <v>-0.0046209</v>
      </c>
      <c r="AV57" s="17">
        <v>0</v>
      </c>
    </row>
    <row r="58" spans="1:48" ht="12.75">
      <c r="A58" s="17" t="s">
        <v>538</v>
      </c>
      <c r="B58" s="17" t="s">
        <v>253</v>
      </c>
      <c r="C58" s="17" t="s">
        <v>516</v>
      </c>
      <c r="D58" s="17">
        <v>668</v>
      </c>
      <c r="E58" s="17">
        <v>606</v>
      </c>
      <c r="F58" s="17">
        <v>190</v>
      </c>
      <c r="G58" s="17">
        <v>125</v>
      </c>
      <c r="H58" s="17">
        <v>38</v>
      </c>
      <c r="I58" s="17">
        <v>5</v>
      </c>
      <c r="J58" s="17">
        <v>22</v>
      </c>
      <c r="K58" s="17">
        <v>84</v>
      </c>
      <c r="L58" s="17">
        <v>97</v>
      </c>
      <c r="M58" s="17">
        <v>56</v>
      </c>
      <c r="N58" s="17">
        <v>3</v>
      </c>
      <c r="O58" s="17">
        <v>124</v>
      </c>
      <c r="P58" s="17">
        <v>1</v>
      </c>
      <c r="Q58" s="17">
        <v>5</v>
      </c>
      <c r="R58" s="17">
        <v>0</v>
      </c>
      <c r="S58" s="17">
        <v>15</v>
      </c>
      <c r="T58" s="17">
        <v>8</v>
      </c>
      <c r="U58" s="17">
        <v>2</v>
      </c>
      <c r="V58" s="17">
        <v>0.17864476386036962</v>
      </c>
      <c r="W58" s="17">
        <v>0.5133470225872689</v>
      </c>
      <c r="X58" s="17">
        <v>0.3080082135523614</v>
      </c>
      <c r="Y58" s="17">
        <v>0.13333333333333333</v>
      </c>
      <c r="Z58" s="17">
        <v>487</v>
      </c>
      <c r="AA58" s="17">
        <v>250</v>
      </c>
      <c r="AB58" s="17">
        <v>150</v>
      </c>
      <c r="AC58" s="17">
        <v>87</v>
      </c>
      <c r="AD58" s="17">
        <v>20</v>
      </c>
      <c r="AE58" s="17">
        <v>2579</v>
      </c>
      <c r="AF58" s="17">
        <v>0.088</v>
      </c>
      <c r="AG58" s="17">
        <v>171.82766865471763</v>
      </c>
      <c r="AH58" s="17">
        <v>0.32219117109329193</v>
      </c>
      <c r="AV58" s="17" t="e">
        <v>#REF!</v>
      </c>
    </row>
    <row r="59" spans="1:48" ht="12.75">
      <c r="A59" s="17" t="s">
        <v>408</v>
      </c>
      <c r="B59" s="17" t="s">
        <v>409</v>
      </c>
      <c r="C59" s="17" t="s">
        <v>511</v>
      </c>
      <c r="D59" s="17">
        <v>386</v>
      </c>
      <c r="E59" s="17">
        <v>338</v>
      </c>
      <c r="F59" s="17">
        <v>83</v>
      </c>
      <c r="G59" s="17">
        <v>52</v>
      </c>
      <c r="H59" s="17">
        <v>14</v>
      </c>
      <c r="I59" s="17">
        <v>6</v>
      </c>
      <c r="J59" s="17">
        <v>11</v>
      </c>
      <c r="K59" s="17">
        <v>61</v>
      </c>
      <c r="L59" s="17">
        <v>40</v>
      </c>
      <c r="M59" s="17">
        <v>45</v>
      </c>
      <c r="N59" s="17">
        <v>2</v>
      </c>
      <c r="O59" s="17">
        <v>77</v>
      </c>
      <c r="P59" s="17">
        <v>0</v>
      </c>
      <c r="Q59" s="17">
        <v>2</v>
      </c>
      <c r="R59" s="17">
        <v>1</v>
      </c>
      <c r="S59" s="17">
        <v>8</v>
      </c>
      <c r="T59" s="17">
        <v>5</v>
      </c>
      <c r="U59" s="17">
        <v>2</v>
      </c>
      <c r="V59" s="17">
        <v>0.18461538461538463</v>
      </c>
      <c r="W59" s="17">
        <v>0.36153846153846153</v>
      </c>
      <c r="X59" s="17">
        <v>0.45384615384615384</v>
      </c>
      <c r="Y59" s="17">
        <v>0.13559322033898305</v>
      </c>
      <c r="Z59" s="17">
        <v>260</v>
      </c>
      <c r="AA59" s="17">
        <v>94</v>
      </c>
      <c r="AB59" s="17">
        <v>118</v>
      </c>
      <c r="AC59" s="17">
        <v>48</v>
      </c>
      <c r="AD59" s="17">
        <v>16</v>
      </c>
      <c r="AE59" s="17">
        <v>1497</v>
      </c>
      <c r="AF59" s="17">
        <v>0.0212766</v>
      </c>
      <c r="AG59" s="17">
        <v>87.12033572389086</v>
      </c>
      <c r="AH59" s="17">
        <v>0.3020648243011542</v>
      </c>
      <c r="AI59" s="17">
        <v>-0.0056482</v>
      </c>
      <c r="AV59" s="17">
        <v>0.5</v>
      </c>
    </row>
    <row r="60" spans="1:48" ht="12.75">
      <c r="A60" s="17" t="s">
        <v>408</v>
      </c>
      <c r="B60" s="17" t="s">
        <v>409</v>
      </c>
      <c r="C60" s="17" t="s">
        <v>565</v>
      </c>
      <c r="D60" s="17">
        <v>140</v>
      </c>
      <c r="E60" s="17">
        <v>133</v>
      </c>
      <c r="F60" s="17">
        <v>23</v>
      </c>
      <c r="G60" s="17">
        <v>10</v>
      </c>
      <c r="H60" s="17">
        <v>10</v>
      </c>
      <c r="I60" s="17">
        <v>0</v>
      </c>
      <c r="J60" s="17">
        <v>3</v>
      </c>
      <c r="K60" s="17">
        <v>14</v>
      </c>
      <c r="L60" s="17">
        <v>13</v>
      </c>
      <c r="M60" s="17">
        <v>5</v>
      </c>
      <c r="N60" s="17">
        <v>0</v>
      </c>
      <c r="O60" s="17">
        <v>39</v>
      </c>
      <c r="P60" s="17">
        <v>0</v>
      </c>
      <c r="Q60" s="17">
        <v>1</v>
      </c>
      <c r="R60" s="17">
        <v>1</v>
      </c>
      <c r="S60" s="17">
        <v>2</v>
      </c>
      <c r="T60" s="17">
        <v>0</v>
      </c>
      <c r="U60" s="17">
        <v>0</v>
      </c>
      <c r="V60" s="17">
        <v>0.10869565217391304</v>
      </c>
      <c r="W60" s="17">
        <v>0.34782608695652173</v>
      </c>
      <c r="X60" s="17">
        <v>0.5434782608695652</v>
      </c>
      <c r="Y60" s="17">
        <v>0.2</v>
      </c>
      <c r="Z60" s="17">
        <v>92</v>
      </c>
      <c r="AA60" s="17">
        <v>32</v>
      </c>
      <c r="AB60" s="17">
        <v>50</v>
      </c>
      <c r="AC60" s="17">
        <v>10</v>
      </c>
      <c r="AD60" s="17">
        <v>10</v>
      </c>
      <c r="AE60" s="17">
        <v>526</v>
      </c>
      <c r="AF60" s="17">
        <v>0</v>
      </c>
      <c r="AG60" s="17">
        <v>28.86281785455639</v>
      </c>
      <c r="AH60" s="17">
        <v>0.28111758537561293</v>
      </c>
      <c r="AI60" s="17">
        <v>-0.0047516</v>
      </c>
      <c r="AV60" s="17">
        <v>0.5</v>
      </c>
    </row>
    <row r="61" spans="1:48" ht="12.75">
      <c r="A61" s="17" t="s">
        <v>408</v>
      </c>
      <c r="B61" s="17" t="s">
        <v>409</v>
      </c>
      <c r="C61" s="17" t="s">
        <v>516</v>
      </c>
      <c r="D61" s="17">
        <v>526</v>
      </c>
      <c r="E61" s="17">
        <v>471</v>
      </c>
      <c r="F61" s="17">
        <v>106</v>
      </c>
      <c r="G61" s="17">
        <v>62</v>
      </c>
      <c r="H61" s="17">
        <v>24</v>
      </c>
      <c r="I61" s="17">
        <v>6</v>
      </c>
      <c r="J61" s="17">
        <v>14</v>
      </c>
      <c r="K61" s="17">
        <v>75</v>
      </c>
      <c r="L61" s="17">
        <v>53</v>
      </c>
      <c r="M61" s="17">
        <v>50</v>
      </c>
      <c r="N61" s="17">
        <v>2</v>
      </c>
      <c r="O61" s="17">
        <v>116</v>
      </c>
      <c r="P61" s="17">
        <v>0</v>
      </c>
      <c r="Q61" s="17">
        <v>3</v>
      </c>
      <c r="R61" s="17">
        <v>2</v>
      </c>
      <c r="S61" s="17">
        <v>10</v>
      </c>
      <c r="T61" s="17">
        <v>5</v>
      </c>
      <c r="U61" s="17">
        <v>2</v>
      </c>
      <c r="V61" s="17">
        <v>0.16477272727272727</v>
      </c>
      <c r="W61" s="17">
        <v>0.35795454545454547</v>
      </c>
      <c r="X61" s="17">
        <v>0.4772727272727273</v>
      </c>
      <c r="Y61" s="17">
        <v>0.15476190476190477</v>
      </c>
      <c r="Z61" s="17">
        <v>352</v>
      </c>
      <c r="AA61" s="17">
        <v>126</v>
      </c>
      <c r="AB61" s="17">
        <v>168</v>
      </c>
      <c r="AC61" s="17">
        <v>58</v>
      </c>
      <c r="AD61" s="17">
        <v>26</v>
      </c>
      <c r="AE61" s="17">
        <v>2023</v>
      </c>
      <c r="AF61" s="17">
        <v>0.015873015873015872</v>
      </c>
      <c r="AG61" s="17">
        <v>115.98315357844726</v>
      </c>
      <c r="AH61" s="17">
        <v>0.2961497865578485</v>
      </c>
      <c r="AV61" s="17" t="e">
        <v>#REF!</v>
      </c>
    </row>
    <row r="62" spans="1:48" ht="12.75">
      <c r="A62" s="17" t="s">
        <v>410</v>
      </c>
      <c r="B62" s="17" t="s">
        <v>386</v>
      </c>
      <c r="C62" s="17" t="s">
        <v>565</v>
      </c>
      <c r="D62" s="17">
        <v>275</v>
      </c>
      <c r="E62" s="17">
        <v>247</v>
      </c>
      <c r="F62" s="17">
        <v>60</v>
      </c>
      <c r="G62" s="17">
        <v>43</v>
      </c>
      <c r="H62" s="17">
        <v>11</v>
      </c>
      <c r="I62" s="17">
        <v>0</v>
      </c>
      <c r="J62" s="17">
        <v>6</v>
      </c>
      <c r="K62" s="17">
        <v>22</v>
      </c>
      <c r="L62" s="17">
        <v>28</v>
      </c>
      <c r="M62" s="17">
        <v>22</v>
      </c>
      <c r="N62" s="17">
        <v>1</v>
      </c>
      <c r="O62" s="17">
        <v>41</v>
      </c>
      <c r="P62" s="17">
        <v>2</v>
      </c>
      <c r="Q62" s="17">
        <v>4</v>
      </c>
      <c r="R62" s="17">
        <v>0</v>
      </c>
      <c r="S62" s="17">
        <v>11</v>
      </c>
      <c r="T62" s="17">
        <v>3</v>
      </c>
      <c r="U62" s="17">
        <v>2</v>
      </c>
      <c r="V62" s="17">
        <v>0.21428571428571427</v>
      </c>
      <c r="W62" s="17">
        <v>0.43333333333333335</v>
      </c>
      <c r="X62" s="17">
        <v>0.3523809523809524</v>
      </c>
      <c r="Y62" s="17">
        <v>0.20270270270270271</v>
      </c>
      <c r="Z62" s="17">
        <v>210</v>
      </c>
      <c r="AA62" s="17">
        <v>91</v>
      </c>
      <c r="AB62" s="17">
        <v>74</v>
      </c>
      <c r="AC62" s="17">
        <v>45</v>
      </c>
      <c r="AD62" s="17">
        <v>15</v>
      </c>
      <c r="AE62" s="17">
        <v>953</v>
      </c>
      <c r="AF62" s="17">
        <v>0.043956</v>
      </c>
      <c r="AG62" s="17">
        <v>68.63184601225831</v>
      </c>
      <c r="AH62" s="17">
        <v>0.3070188530012662</v>
      </c>
      <c r="AI62" s="17">
        <v>-0.0047516</v>
      </c>
      <c r="AV62" s="17">
        <v>0</v>
      </c>
    </row>
    <row r="63" spans="1:48" ht="12.75">
      <c r="A63" s="17" t="s">
        <v>410</v>
      </c>
      <c r="B63" s="17" t="s">
        <v>386</v>
      </c>
      <c r="C63" s="17" t="s">
        <v>543</v>
      </c>
      <c r="D63" s="17">
        <v>246</v>
      </c>
      <c r="E63" s="17">
        <v>219</v>
      </c>
      <c r="F63" s="17">
        <v>60</v>
      </c>
      <c r="G63" s="17">
        <v>42</v>
      </c>
      <c r="H63" s="17">
        <v>12</v>
      </c>
      <c r="I63" s="17">
        <v>1</v>
      </c>
      <c r="J63" s="17">
        <v>5</v>
      </c>
      <c r="K63" s="17">
        <v>24</v>
      </c>
      <c r="L63" s="17">
        <v>46</v>
      </c>
      <c r="M63" s="17">
        <v>21</v>
      </c>
      <c r="N63" s="17">
        <v>0</v>
      </c>
      <c r="O63" s="17">
        <v>35</v>
      </c>
      <c r="P63" s="17">
        <v>1</v>
      </c>
      <c r="Q63" s="17">
        <v>5</v>
      </c>
      <c r="R63" s="17">
        <v>0</v>
      </c>
      <c r="S63" s="17">
        <v>5</v>
      </c>
      <c r="T63" s="17">
        <v>2</v>
      </c>
      <c r="U63" s="17">
        <v>1</v>
      </c>
      <c r="V63" s="17">
        <v>0.21164021164021163</v>
      </c>
      <c r="W63" s="17">
        <v>0.43386243386243384</v>
      </c>
      <c r="X63" s="17">
        <v>0.3544973544973545</v>
      </c>
      <c r="Y63" s="17">
        <v>0.11940298507462686</v>
      </c>
      <c r="Z63" s="17">
        <v>189</v>
      </c>
      <c r="AA63" s="17">
        <v>82</v>
      </c>
      <c r="AB63" s="17">
        <v>67</v>
      </c>
      <c r="AC63" s="17">
        <v>40</v>
      </c>
      <c r="AD63" s="17">
        <v>8</v>
      </c>
      <c r="AE63" s="17">
        <v>912</v>
      </c>
      <c r="AF63" s="17">
        <v>0.0365854</v>
      </c>
      <c r="AG63" s="17">
        <v>62.02916025936428</v>
      </c>
      <c r="AH63" s="17">
        <v>0.30994108836611023</v>
      </c>
      <c r="AI63" s="17">
        <v>-0.0085804</v>
      </c>
      <c r="AV63" s="17">
        <v>0</v>
      </c>
    </row>
    <row r="64" spans="1:48" ht="12.75">
      <c r="A64" s="17" t="s">
        <v>410</v>
      </c>
      <c r="B64" s="17" t="s">
        <v>386</v>
      </c>
      <c r="C64" s="17" t="s">
        <v>516</v>
      </c>
      <c r="D64" s="17">
        <v>521</v>
      </c>
      <c r="E64" s="17">
        <v>466</v>
      </c>
      <c r="F64" s="17">
        <v>120</v>
      </c>
      <c r="G64" s="17">
        <v>85</v>
      </c>
      <c r="H64" s="17">
        <v>23</v>
      </c>
      <c r="I64" s="17">
        <v>1</v>
      </c>
      <c r="J64" s="17">
        <v>11</v>
      </c>
      <c r="K64" s="17">
        <v>46</v>
      </c>
      <c r="L64" s="17">
        <v>74</v>
      </c>
      <c r="M64" s="17">
        <v>43</v>
      </c>
      <c r="N64" s="17">
        <v>1</v>
      </c>
      <c r="O64" s="17">
        <v>76</v>
      </c>
      <c r="P64" s="17">
        <v>3</v>
      </c>
      <c r="Q64" s="17">
        <v>9</v>
      </c>
      <c r="R64" s="17">
        <v>0</v>
      </c>
      <c r="S64" s="17">
        <v>16</v>
      </c>
      <c r="T64" s="17">
        <v>5</v>
      </c>
      <c r="U64" s="17">
        <v>3</v>
      </c>
      <c r="V64" s="17">
        <v>0.21303258145363407</v>
      </c>
      <c r="W64" s="17">
        <v>0.43358395989974935</v>
      </c>
      <c r="X64" s="17">
        <v>0.3533834586466165</v>
      </c>
      <c r="Y64" s="17">
        <v>0.16312056737588654</v>
      </c>
      <c r="Z64" s="17">
        <v>399</v>
      </c>
      <c r="AA64" s="17">
        <v>173</v>
      </c>
      <c r="AB64" s="17">
        <v>141</v>
      </c>
      <c r="AC64" s="17">
        <v>85</v>
      </c>
      <c r="AD64" s="17">
        <v>23</v>
      </c>
      <c r="AE64" s="17">
        <v>1865</v>
      </c>
      <c r="AF64" s="17">
        <v>0.04046242774566474</v>
      </c>
      <c r="AG64" s="17">
        <v>130.6610062716226</v>
      </c>
      <c r="AH64" s="17">
        <v>0.30839217820491605</v>
      </c>
      <c r="AV64" s="17" t="e">
        <v>#REF!</v>
      </c>
    </row>
    <row r="65" spans="1:48" ht="12.75">
      <c r="A65" s="17" t="s">
        <v>411</v>
      </c>
      <c r="B65" s="17" t="s">
        <v>412</v>
      </c>
      <c r="C65" s="17" t="s">
        <v>563</v>
      </c>
      <c r="D65" s="17">
        <v>220</v>
      </c>
      <c r="E65" s="17">
        <v>196</v>
      </c>
      <c r="F65" s="17">
        <v>47</v>
      </c>
      <c r="G65" s="17">
        <v>37</v>
      </c>
      <c r="H65" s="17">
        <v>6</v>
      </c>
      <c r="I65" s="17">
        <v>3</v>
      </c>
      <c r="J65" s="17">
        <v>1</v>
      </c>
      <c r="K65" s="17">
        <v>32</v>
      </c>
      <c r="L65" s="17">
        <v>7</v>
      </c>
      <c r="M65" s="17">
        <v>18</v>
      </c>
      <c r="N65" s="17">
        <v>0</v>
      </c>
      <c r="O65" s="17">
        <v>42</v>
      </c>
      <c r="P65" s="17">
        <v>1</v>
      </c>
      <c r="Q65" s="17">
        <v>0</v>
      </c>
      <c r="R65" s="17">
        <v>4</v>
      </c>
      <c r="S65" s="17">
        <v>3</v>
      </c>
      <c r="T65" s="17">
        <v>15</v>
      </c>
      <c r="U65" s="17">
        <v>4</v>
      </c>
      <c r="V65" s="17">
        <v>0.22857142857142856</v>
      </c>
      <c r="W65" s="17">
        <v>0.42857142857142855</v>
      </c>
      <c r="X65" s="17">
        <v>0.34285714285714286</v>
      </c>
      <c r="Y65" s="17">
        <v>0.0625</v>
      </c>
      <c r="Z65" s="17">
        <v>140</v>
      </c>
      <c r="AA65" s="17">
        <v>60</v>
      </c>
      <c r="AB65" s="17">
        <v>48</v>
      </c>
      <c r="AC65" s="17">
        <v>32</v>
      </c>
      <c r="AD65" s="17">
        <v>3</v>
      </c>
      <c r="AE65" s="17">
        <v>846</v>
      </c>
      <c r="AF65" s="17">
        <v>0.133333</v>
      </c>
      <c r="AG65" s="17">
        <v>52.22661899178572</v>
      </c>
      <c r="AH65" s="17">
        <v>0.33481450321428574</v>
      </c>
      <c r="AI65" s="17">
        <v>-0.001445</v>
      </c>
      <c r="AV65" s="17">
        <v>0.388889</v>
      </c>
    </row>
    <row r="66" spans="1:48" ht="12.75">
      <c r="A66" s="17" t="s">
        <v>411</v>
      </c>
      <c r="B66" s="17" t="s">
        <v>412</v>
      </c>
      <c r="C66" s="17" t="s">
        <v>512</v>
      </c>
      <c r="D66" s="17">
        <v>118</v>
      </c>
      <c r="E66" s="17">
        <v>106</v>
      </c>
      <c r="F66" s="17">
        <v>26</v>
      </c>
      <c r="G66" s="17">
        <v>21</v>
      </c>
      <c r="H66" s="17">
        <v>4</v>
      </c>
      <c r="I66" s="17">
        <v>0</v>
      </c>
      <c r="J66" s="17">
        <v>1</v>
      </c>
      <c r="K66" s="17">
        <v>14</v>
      </c>
      <c r="L66" s="17">
        <v>6</v>
      </c>
      <c r="M66" s="17">
        <v>10</v>
      </c>
      <c r="N66" s="17">
        <v>0</v>
      </c>
      <c r="O66" s="17">
        <v>28</v>
      </c>
      <c r="P66" s="17">
        <v>1</v>
      </c>
      <c r="Q66" s="17">
        <v>1</v>
      </c>
      <c r="R66" s="17">
        <v>0</v>
      </c>
      <c r="S66" s="17">
        <v>1</v>
      </c>
      <c r="T66" s="17">
        <v>7</v>
      </c>
      <c r="U66" s="17">
        <v>0</v>
      </c>
      <c r="V66" s="17">
        <v>0.3108108108108108</v>
      </c>
      <c r="W66" s="17">
        <v>0.47297297297297297</v>
      </c>
      <c r="X66" s="17">
        <v>0.21621621621621623</v>
      </c>
      <c r="Y66" s="17">
        <v>0.125</v>
      </c>
      <c r="Z66" s="17">
        <v>74</v>
      </c>
      <c r="AA66" s="17">
        <v>35</v>
      </c>
      <c r="AB66" s="17">
        <v>16</v>
      </c>
      <c r="AC66" s="17">
        <v>23</v>
      </c>
      <c r="AD66" s="17">
        <v>2</v>
      </c>
      <c r="AE66" s="17">
        <v>476</v>
      </c>
      <c r="AF66" s="17">
        <v>0.142857</v>
      </c>
      <c r="AG66" s="17">
        <v>27.625146001132986</v>
      </c>
      <c r="AH66" s="17">
        <v>0.3413480256555511</v>
      </c>
      <c r="AI66" s="17">
        <v>-0.0064218</v>
      </c>
      <c r="AV66" s="17">
        <v>0.4</v>
      </c>
    </row>
    <row r="67" spans="1:48" ht="12.75">
      <c r="A67" s="17" t="s">
        <v>411</v>
      </c>
      <c r="B67" s="17" t="s">
        <v>412</v>
      </c>
      <c r="C67" s="17" t="s">
        <v>516</v>
      </c>
      <c r="D67" s="17">
        <v>338</v>
      </c>
      <c r="E67" s="17">
        <v>302</v>
      </c>
      <c r="F67" s="17">
        <v>73</v>
      </c>
      <c r="G67" s="17">
        <v>58</v>
      </c>
      <c r="H67" s="17">
        <v>10</v>
      </c>
      <c r="I67" s="17">
        <v>3</v>
      </c>
      <c r="J67" s="17">
        <v>2</v>
      </c>
      <c r="K67" s="17">
        <v>46</v>
      </c>
      <c r="L67" s="17">
        <v>13</v>
      </c>
      <c r="M67" s="17">
        <v>28</v>
      </c>
      <c r="N67" s="17">
        <v>0</v>
      </c>
      <c r="O67" s="17">
        <v>70</v>
      </c>
      <c r="P67" s="17">
        <v>2</v>
      </c>
      <c r="Q67" s="17">
        <v>1</v>
      </c>
      <c r="R67" s="17">
        <v>4</v>
      </c>
      <c r="S67" s="17">
        <v>4</v>
      </c>
      <c r="T67" s="17">
        <v>22</v>
      </c>
      <c r="U67" s="17">
        <v>4</v>
      </c>
      <c r="V67" s="17">
        <v>0.2570093457943925</v>
      </c>
      <c r="W67" s="17">
        <v>0.4439252336448598</v>
      </c>
      <c r="X67" s="17">
        <v>0.29906542056074764</v>
      </c>
      <c r="Y67" s="17">
        <v>0.078125</v>
      </c>
      <c r="Z67" s="17">
        <v>214</v>
      </c>
      <c r="AA67" s="17">
        <v>95</v>
      </c>
      <c r="AB67" s="17">
        <v>64</v>
      </c>
      <c r="AC67" s="17">
        <v>55</v>
      </c>
      <c r="AD67" s="17">
        <v>5</v>
      </c>
      <c r="AE67" s="17">
        <v>1322</v>
      </c>
      <c r="AF67" s="17">
        <v>0.1368421052631579</v>
      </c>
      <c r="AG67" s="17">
        <v>79.8517649929187</v>
      </c>
      <c r="AH67" s="17">
        <v>0.33710772632280933</v>
      </c>
      <c r="AV67" s="17" t="e">
        <v>#REF!</v>
      </c>
    </row>
    <row r="68" spans="1:48" ht="12.75">
      <c r="A68" s="17" t="s">
        <v>70</v>
      </c>
      <c r="B68" s="17" t="s">
        <v>413</v>
      </c>
      <c r="C68" s="17" t="s">
        <v>566</v>
      </c>
      <c r="D68" s="17">
        <v>74</v>
      </c>
      <c r="E68" s="17">
        <v>63</v>
      </c>
      <c r="F68" s="17">
        <v>14</v>
      </c>
      <c r="G68" s="17">
        <v>13</v>
      </c>
      <c r="H68" s="17">
        <v>1</v>
      </c>
      <c r="I68" s="17">
        <v>0</v>
      </c>
      <c r="J68" s="17">
        <v>0</v>
      </c>
      <c r="K68" s="17">
        <v>8</v>
      </c>
      <c r="L68" s="17">
        <v>4</v>
      </c>
      <c r="M68" s="17">
        <v>10</v>
      </c>
      <c r="N68" s="17">
        <v>0</v>
      </c>
      <c r="O68" s="17">
        <v>19</v>
      </c>
      <c r="P68" s="17">
        <v>0</v>
      </c>
      <c r="Q68" s="17">
        <v>0</v>
      </c>
      <c r="R68" s="17">
        <v>1</v>
      </c>
      <c r="S68" s="17">
        <v>0</v>
      </c>
      <c r="T68" s="17">
        <v>1</v>
      </c>
      <c r="U68" s="17">
        <v>1</v>
      </c>
      <c r="V68" s="17">
        <v>0.18604651162790697</v>
      </c>
      <c r="W68" s="17">
        <v>0.4186046511627907</v>
      </c>
      <c r="X68" s="17">
        <v>0.3953488372093023</v>
      </c>
      <c r="Y68" s="17">
        <v>0</v>
      </c>
      <c r="Z68" s="17">
        <v>43</v>
      </c>
      <c r="AA68" s="17">
        <v>18</v>
      </c>
      <c r="AB68" s="17">
        <v>17</v>
      </c>
      <c r="AC68" s="17">
        <v>8</v>
      </c>
      <c r="AD68" s="17">
        <v>0</v>
      </c>
      <c r="AE68" s="17">
        <v>292</v>
      </c>
      <c r="AF68" s="17">
        <v>0.222222</v>
      </c>
      <c r="AG68" s="17">
        <v>14.327204118272427</v>
      </c>
      <c r="AH68" s="17">
        <v>0.32561827541528243</v>
      </c>
      <c r="AI68" s="17">
        <v>-0.0059751</v>
      </c>
      <c r="AV68" s="17">
        <v>0.5</v>
      </c>
    </row>
    <row r="69" spans="1:48" ht="12.75">
      <c r="A69" s="17" t="s">
        <v>70</v>
      </c>
      <c r="B69" s="17" t="s">
        <v>413</v>
      </c>
      <c r="C69" s="17" t="s">
        <v>539</v>
      </c>
      <c r="D69" s="17">
        <v>355</v>
      </c>
      <c r="E69" s="17">
        <v>305</v>
      </c>
      <c r="F69" s="17">
        <v>76</v>
      </c>
      <c r="G69" s="17">
        <v>43</v>
      </c>
      <c r="H69" s="17">
        <v>21</v>
      </c>
      <c r="I69" s="17">
        <v>1</v>
      </c>
      <c r="J69" s="17">
        <v>11</v>
      </c>
      <c r="K69" s="17">
        <v>42</v>
      </c>
      <c r="L69" s="17">
        <v>52</v>
      </c>
      <c r="M69" s="17">
        <v>43</v>
      </c>
      <c r="N69" s="17">
        <v>0</v>
      </c>
      <c r="O69" s="17">
        <v>93</v>
      </c>
      <c r="P69" s="17">
        <v>2</v>
      </c>
      <c r="Q69" s="17">
        <v>1</v>
      </c>
      <c r="R69" s="17">
        <v>4</v>
      </c>
      <c r="S69" s="17">
        <v>8</v>
      </c>
      <c r="T69" s="17">
        <v>4</v>
      </c>
      <c r="U69" s="17">
        <v>2</v>
      </c>
      <c r="V69" s="17">
        <v>0.2028301886792453</v>
      </c>
      <c r="W69" s="17">
        <v>0.4386792452830189</v>
      </c>
      <c r="X69" s="17">
        <v>0.3584905660377358</v>
      </c>
      <c r="Y69" s="17">
        <v>0.10526315789473684</v>
      </c>
      <c r="Z69" s="17">
        <v>212</v>
      </c>
      <c r="AA69" s="17">
        <v>93</v>
      </c>
      <c r="AB69" s="17">
        <v>76</v>
      </c>
      <c r="AC69" s="17">
        <v>43</v>
      </c>
      <c r="AD69" s="17">
        <v>8</v>
      </c>
      <c r="AE69" s="17">
        <v>1436</v>
      </c>
      <c r="AF69" s="17">
        <v>0.0752688</v>
      </c>
      <c r="AG69" s="17">
        <v>75.63930149196878</v>
      </c>
      <c r="AH69" s="17">
        <v>0.3199965420394494</v>
      </c>
      <c r="AI69" s="17">
        <v>-0.0123745</v>
      </c>
      <c r="AV69" s="17">
        <v>0.2</v>
      </c>
    </row>
    <row r="70" spans="1:48" ht="12.75">
      <c r="A70" s="17" t="s">
        <v>70</v>
      </c>
      <c r="B70" s="17" t="s">
        <v>413</v>
      </c>
      <c r="C70" s="17" t="s">
        <v>516</v>
      </c>
      <c r="D70" s="17">
        <v>429</v>
      </c>
      <c r="E70" s="17">
        <v>368</v>
      </c>
      <c r="F70" s="17">
        <v>90</v>
      </c>
      <c r="G70" s="17">
        <v>56</v>
      </c>
      <c r="H70" s="17">
        <v>22</v>
      </c>
      <c r="I70" s="17">
        <v>1</v>
      </c>
      <c r="J70" s="17">
        <v>11</v>
      </c>
      <c r="K70" s="17">
        <v>50</v>
      </c>
      <c r="L70" s="17">
        <v>56</v>
      </c>
      <c r="M70" s="17">
        <v>53</v>
      </c>
      <c r="N70" s="17">
        <v>0</v>
      </c>
      <c r="O70" s="17">
        <v>112</v>
      </c>
      <c r="P70" s="17">
        <v>2</v>
      </c>
      <c r="Q70" s="17">
        <v>1</v>
      </c>
      <c r="R70" s="17">
        <v>5</v>
      </c>
      <c r="S70" s="17">
        <v>8</v>
      </c>
      <c r="T70" s="17">
        <v>5</v>
      </c>
      <c r="U70" s="17">
        <v>3</v>
      </c>
      <c r="V70" s="17">
        <v>0.2</v>
      </c>
      <c r="W70" s="17">
        <v>0.43529411764705883</v>
      </c>
      <c r="X70" s="17">
        <v>0.36470588235294116</v>
      </c>
      <c r="Y70" s="17">
        <v>0.08602150537634409</v>
      </c>
      <c r="Z70" s="17">
        <v>255</v>
      </c>
      <c r="AA70" s="17">
        <v>111</v>
      </c>
      <c r="AB70" s="17">
        <v>93</v>
      </c>
      <c r="AC70" s="17">
        <v>51</v>
      </c>
      <c r="AD70" s="17">
        <v>8</v>
      </c>
      <c r="AE70" s="17">
        <v>1728</v>
      </c>
      <c r="AF70" s="17">
        <v>0.0990990990990991</v>
      </c>
      <c r="AG70" s="17">
        <v>89.9665056102412</v>
      </c>
      <c r="AH70" s="17">
        <v>0.32095895835107296</v>
      </c>
      <c r="AV70" s="17" t="e">
        <v>#REF!</v>
      </c>
    </row>
    <row r="71" spans="1:48" ht="12.75">
      <c r="A71" s="17" t="s">
        <v>414</v>
      </c>
      <c r="B71" s="17" t="s">
        <v>415</v>
      </c>
      <c r="C71" s="17" t="s">
        <v>564</v>
      </c>
      <c r="D71" s="17">
        <v>242</v>
      </c>
      <c r="E71" s="17">
        <v>206</v>
      </c>
      <c r="F71" s="17">
        <v>50</v>
      </c>
      <c r="G71" s="17">
        <v>26</v>
      </c>
      <c r="H71" s="17">
        <v>12</v>
      </c>
      <c r="I71" s="17">
        <v>0</v>
      </c>
      <c r="J71" s="17">
        <v>12</v>
      </c>
      <c r="K71" s="17">
        <v>21</v>
      </c>
      <c r="L71" s="17">
        <v>40</v>
      </c>
      <c r="M71" s="17">
        <v>35</v>
      </c>
      <c r="N71" s="17">
        <v>3</v>
      </c>
      <c r="O71" s="17">
        <v>69</v>
      </c>
      <c r="P71" s="17">
        <v>0</v>
      </c>
      <c r="Q71" s="17">
        <v>1</v>
      </c>
      <c r="R71" s="17">
        <v>0</v>
      </c>
      <c r="S71" s="17">
        <v>5</v>
      </c>
      <c r="T71" s="17">
        <v>0</v>
      </c>
      <c r="U71" s="17">
        <v>0</v>
      </c>
      <c r="V71" s="17">
        <v>0.16666666666666666</v>
      </c>
      <c r="W71" s="17">
        <v>0.43478260869565216</v>
      </c>
      <c r="X71" s="17">
        <v>0.39855072463768115</v>
      </c>
      <c r="Y71" s="17">
        <v>0.05454545454545454</v>
      </c>
      <c r="Z71" s="17">
        <v>138</v>
      </c>
      <c r="AA71" s="17">
        <v>60</v>
      </c>
      <c r="AB71" s="17">
        <v>55</v>
      </c>
      <c r="AC71" s="17">
        <v>23</v>
      </c>
      <c r="AD71" s="17">
        <v>3</v>
      </c>
      <c r="AE71" s="17">
        <v>1044</v>
      </c>
      <c r="AF71" s="17">
        <v>0.0166667</v>
      </c>
      <c r="AG71" s="17">
        <v>53.50316932697264</v>
      </c>
      <c r="AH71" s="17">
        <v>0.3293902327537511</v>
      </c>
      <c r="AI71" s="17">
        <v>-0.0034644</v>
      </c>
      <c r="AV71" s="17">
        <v>0</v>
      </c>
    </row>
    <row r="72" spans="1:48" ht="12.75">
      <c r="A72" s="17" t="s">
        <v>414</v>
      </c>
      <c r="B72" s="17" t="s">
        <v>415</v>
      </c>
      <c r="C72" s="17" t="s">
        <v>542</v>
      </c>
      <c r="D72" s="17">
        <v>82</v>
      </c>
      <c r="E72" s="17">
        <v>71</v>
      </c>
      <c r="F72" s="17">
        <v>21</v>
      </c>
      <c r="G72" s="17">
        <v>14</v>
      </c>
      <c r="H72" s="17">
        <v>4</v>
      </c>
      <c r="I72" s="17">
        <v>0</v>
      </c>
      <c r="J72" s="17">
        <v>3</v>
      </c>
      <c r="K72" s="17">
        <v>11</v>
      </c>
      <c r="L72" s="17">
        <v>10</v>
      </c>
      <c r="M72" s="17">
        <v>11</v>
      </c>
      <c r="N72" s="17">
        <v>1</v>
      </c>
      <c r="O72" s="17">
        <v>23</v>
      </c>
      <c r="P72" s="17">
        <v>0</v>
      </c>
      <c r="Q72" s="17">
        <v>0</v>
      </c>
      <c r="R72" s="17">
        <v>0</v>
      </c>
      <c r="S72" s="17">
        <v>1</v>
      </c>
      <c r="T72" s="17">
        <v>0</v>
      </c>
      <c r="U72" s="17">
        <v>0</v>
      </c>
      <c r="V72" s="17">
        <v>0.22916666666666666</v>
      </c>
      <c r="W72" s="17">
        <v>0.4791666666666667</v>
      </c>
      <c r="X72" s="17">
        <v>0.2916666666666667</v>
      </c>
      <c r="Y72" s="17">
        <v>0.07142857142857142</v>
      </c>
      <c r="Z72" s="17">
        <v>48</v>
      </c>
      <c r="AA72" s="17">
        <v>23</v>
      </c>
      <c r="AB72" s="17">
        <v>14</v>
      </c>
      <c r="AC72" s="17">
        <v>11</v>
      </c>
      <c r="AD72" s="17">
        <v>1</v>
      </c>
      <c r="AE72" s="17">
        <v>350</v>
      </c>
      <c r="AF72" s="17">
        <v>0.173913</v>
      </c>
      <c r="AG72" s="17">
        <v>18.341032597891697</v>
      </c>
      <c r="AH72" s="17">
        <v>0.3409118355087044</v>
      </c>
      <c r="AI72" s="17">
        <v>-0.0044772</v>
      </c>
      <c r="AV72" s="17">
        <v>0</v>
      </c>
    </row>
    <row r="73" spans="1:48" ht="12.75">
      <c r="A73" s="17" t="s">
        <v>414</v>
      </c>
      <c r="B73" s="17" t="s">
        <v>415</v>
      </c>
      <c r="C73" s="17" t="s">
        <v>516</v>
      </c>
      <c r="D73" s="17">
        <v>324</v>
      </c>
      <c r="E73" s="17">
        <v>277</v>
      </c>
      <c r="F73" s="17">
        <v>71</v>
      </c>
      <c r="G73" s="17">
        <v>40</v>
      </c>
      <c r="H73" s="17">
        <v>16</v>
      </c>
      <c r="I73" s="17">
        <v>0</v>
      </c>
      <c r="J73" s="17">
        <v>15</v>
      </c>
      <c r="K73" s="17">
        <v>32</v>
      </c>
      <c r="L73" s="17">
        <v>50</v>
      </c>
      <c r="M73" s="17">
        <v>46</v>
      </c>
      <c r="N73" s="17">
        <v>4</v>
      </c>
      <c r="O73" s="17">
        <v>92</v>
      </c>
      <c r="P73" s="17">
        <v>0</v>
      </c>
      <c r="Q73" s="17">
        <v>1</v>
      </c>
      <c r="R73" s="17">
        <v>0</v>
      </c>
      <c r="S73" s="17">
        <v>6</v>
      </c>
      <c r="T73" s="17">
        <v>0</v>
      </c>
      <c r="U73" s="17">
        <v>0</v>
      </c>
      <c r="V73" s="17">
        <v>0.1827956989247312</v>
      </c>
      <c r="W73" s="17">
        <v>0.44623655913978494</v>
      </c>
      <c r="X73" s="17">
        <v>0.3709677419354839</v>
      </c>
      <c r="Y73" s="17">
        <v>0.057971014492753624</v>
      </c>
      <c r="Z73" s="17">
        <v>186</v>
      </c>
      <c r="AA73" s="17">
        <v>83</v>
      </c>
      <c r="AB73" s="17">
        <v>69</v>
      </c>
      <c r="AC73" s="17">
        <v>34</v>
      </c>
      <c r="AD73" s="17">
        <v>4</v>
      </c>
      <c r="AE73" s="17">
        <v>1394</v>
      </c>
      <c r="AF73" s="17">
        <v>0.060240963855421686</v>
      </c>
      <c r="AG73" s="17">
        <v>71.84420192486434</v>
      </c>
      <c r="AH73" s="17">
        <v>0.3323434233515911</v>
      </c>
      <c r="AV73" s="17" t="e">
        <v>#REF!</v>
      </c>
    </row>
    <row r="74" spans="1:48" ht="12.75">
      <c r="A74" s="17" t="s">
        <v>362</v>
      </c>
      <c r="B74" s="17" t="s">
        <v>416</v>
      </c>
      <c r="C74" s="17" t="s">
        <v>564</v>
      </c>
      <c r="D74" s="17">
        <v>325</v>
      </c>
      <c r="E74" s="17">
        <v>305</v>
      </c>
      <c r="F74" s="17">
        <v>81</v>
      </c>
      <c r="G74" s="17">
        <v>61</v>
      </c>
      <c r="H74" s="17">
        <v>16</v>
      </c>
      <c r="I74" s="17">
        <v>0</v>
      </c>
      <c r="J74" s="17">
        <v>4</v>
      </c>
      <c r="K74" s="17">
        <v>26</v>
      </c>
      <c r="L74" s="17">
        <v>32</v>
      </c>
      <c r="M74" s="17">
        <v>18</v>
      </c>
      <c r="N74" s="17">
        <v>2</v>
      </c>
      <c r="O74" s="17">
        <v>55</v>
      </c>
      <c r="P74" s="17">
        <v>0</v>
      </c>
      <c r="Q74" s="17">
        <v>2</v>
      </c>
      <c r="R74" s="17">
        <v>0</v>
      </c>
      <c r="S74" s="17">
        <v>12</v>
      </c>
      <c r="T74" s="17">
        <v>1</v>
      </c>
      <c r="U74" s="17">
        <v>0</v>
      </c>
      <c r="V74" s="17">
        <v>0.18253968253968253</v>
      </c>
      <c r="W74" s="17">
        <v>0.46825396825396826</v>
      </c>
      <c r="X74" s="17">
        <v>0.3492063492063492</v>
      </c>
      <c r="Y74" s="17">
        <v>0.125</v>
      </c>
      <c r="Z74" s="17">
        <v>252</v>
      </c>
      <c r="AA74" s="17">
        <v>118</v>
      </c>
      <c r="AB74" s="17">
        <v>88</v>
      </c>
      <c r="AC74" s="17">
        <v>46</v>
      </c>
      <c r="AD74" s="17">
        <v>11</v>
      </c>
      <c r="AE74" s="17">
        <v>1112</v>
      </c>
      <c r="AF74" s="17">
        <v>0.0677966</v>
      </c>
      <c r="AG74" s="17">
        <v>81.96812493079476</v>
      </c>
      <c r="AH74" s="17">
        <v>0.3143876005273982</v>
      </c>
      <c r="AI74" s="17">
        <v>-0.0034644</v>
      </c>
      <c r="AV74" s="17">
        <v>0</v>
      </c>
    </row>
    <row r="75" spans="1:48" ht="12.75">
      <c r="A75" s="17" t="s">
        <v>362</v>
      </c>
      <c r="B75" s="17" t="s">
        <v>416</v>
      </c>
      <c r="C75" s="17" t="s">
        <v>566</v>
      </c>
      <c r="D75" s="17">
        <v>178</v>
      </c>
      <c r="E75" s="17">
        <v>168</v>
      </c>
      <c r="F75" s="17">
        <v>46</v>
      </c>
      <c r="G75" s="17">
        <v>32</v>
      </c>
      <c r="H75" s="17">
        <v>5</v>
      </c>
      <c r="I75" s="17">
        <v>1</v>
      </c>
      <c r="J75" s="17">
        <v>8</v>
      </c>
      <c r="K75" s="17">
        <v>28</v>
      </c>
      <c r="L75" s="17">
        <v>32</v>
      </c>
      <c r="M75" s="17">
        <v>5</v>
      </c>
      <c r="N75" s="17">
        <v>0</v>
      </c>
      <c r="O75" s="17">
        <v>30</v>
      </c>
      <c r="P75" s="17">
        <v>2</v>
      </c>
      <c r="Q75" s="17">
        <v>3</v>
      </c>
      <c r="R75" s="17">
        <v>0</v>
      </c>
      <c r="S75" s="17">
        <v>7</v>
      </c>
      <c r="T75" s="17">
        <v>0</v>
      </c>
      <c r="U75" s="17">
        <v>0</v>
      </c>
      <c r="V75" s="17">
        <v>0.18439716312056736</v>
      </c>
      <c r="W75" s="17">
        <v>0.46099290780141844</v>
      </c>
      <c r="X75" s="17">
        <v>0.3546099290780142</v>
      </c>
      <c r="Y75" s="17">
        <v>0.12</v>
      </c>
      <c r="Z75" s="17">
        <v>141</v>
      </c>
      <c r="AA75" s="17">
        <v>65</v>
      </c>
      <c r="AB75" s="17">
        <v>50</v>
      </c>
      <c r="AC75" s="17">
        <v>26</v>
      </c>
      <c r="AD75" s="17">
        <v>6</v>
      </c>
      <c r="AE75" s="17">
        <v>622</v>
      </c>
      <c r="AF75" s="17">
        <v>0.0923077</v>
      </c>
      <c r="AG75" s="17">
        <v>49.77051388939607</v>
      </c>
      <c r="AH75" s="17">
        <v>0.3140640142059855</v>
      </c>
      <c r="AI75" s="17">
        <v>-0.0059751</v>
      </c>
      <c r="AV75" s="17">
        <v>0</v>
      </c>
    </row>
    <row r="76" spans="1:48" ht="12.75">
      <c r="A76" s="17" t="s">
        <v>362</v>
      </c>
      <c r="B76" s="17" t="s">
        <v>416</v>
      </c>
      <c r="C76" s="17" t="s">
        <v>516</v>
      </c>
      <c r="D76" s="17">
        <v>503</v>
      </c>
      <c r="E76" s="17">
        <v>473</v>
      </c>
      <c r="F76" s="17">
        <v>127</v>
      </c>
      <c r="G76" s="17">
        <v>93</v>
      </c>
      <c r="H76" s="17">
        <v>21</v>
      </c>
      <c r="I76" s="17">
        <v>1</v>
      </c>
      <c r="J76" s="17">
        <v>12</v>
      </c>
      <c r="K76" s="17">
        <v>54</v>
      </c>
      <c r="L76" s="17">
        <v>64</v>
      </c>
      <c r="M76" s="17">
        <v>23</v>
      </c>
      <c r="N76" s="17">
        <v>2</v>
      </c>
      <c r="O76" s="17">
        <v>85</v>
      </c>
      <c r="P76" s="17">
        <v>2</v>
      </c>
      <c r="Q76" s="17">
        <v>5</v>
      </c>
      <c r="R76" s="17">
        <v>0</v>
      </c>
      <c r="S76" s="17">
        <v>19</v>
      </c>
      <c r="T76" s="17">
        <v>1</v>
      </c>
      <c r="U76" s="17">
        <v>0</v>
      </c>
      <c r="V76" s="17">
        <v>0.183206106870229</v>
      </c>
      <c r="W76" s="17">
        <v>0.46564885496183206</v>
      </c>
      <c r="X76" s="17">
        <v>0.3511450381679389</v>
      </c>
      <c r="Y76" s="17">
        <v>0.12318840579710146</v>
      </c>
      <c r="Z76" s="17">
        <v>393</v>
      </c>
      <c r="AA76" s="17">
        <v>183</v>
      </c>
      <c r="AB76" s="17">
        <v>138</v>
      </c>
      <c r="AC76" s="17">
        <v>72</v>
      </c>
      <c r="AD76" s="17">
        <v>17</v>
      </c>
      <c r="AE76" s="17">
        <v>1734</v>
      </c>
      <c r="AF76" s="17">
        <v>0.07650273224043716</v>
      </c>
      <c r="AG76" s="17">
        <v>131.73863882019083</v>
      </c>
      <c r="AH76" s="17">
        <v>0.3142726692335349</v>
      </c>
      <c r="AV76" s="17" t="e">
        <v>#REF!</v>
      </c>
    </row>
    <row r="78" spans="1:4" ht="12.75">
      <c r="A78" s="17" t="s">
        <v>491</v>
      </c>
      <c r="B78" s="17" t="s">
        <v>86</v>
      </c>
      <c r="C78" s="17" t="s">
        <v>87</v>
      </c>
      <c r="D78" s="17" t="s">
        <v>86</v>
      </c>
    </row>
    <row r="79" spans="1:4" ht="12.75">
      <c r="A79" s="17" t="s">
        <v>544</v>
      </c>
      <c r="B79" s="17">
        <v>-0.000348</v>
      </c>
      <c r="C79" s="17" t="s">
        <v>88</v>
      </c>
      <c r="D79" s="17">
        <v>-0.000348</v>
      </c>
    </row>
    <row r="80" spans="1:4" ht="12.75">
      <c r="A80" s="17" t="s">
        <v>512</v>
      </c>
      <c r="B80" s="17">
        <v>-0.0064218</v>
      </c>
      <c r="C80" s="17" t="s">
        <v>89</v>
      </c>
      <c r="D80" s="17">
        <v>-0.0064218</v>
      </c>
    </row>
    <row r="81" spans="1:4" ht="12.75">
      <c r="A81" s="17" t="s">
        <v>539</v>
      </c>
      <c r="B81" s="17">
        <v>-0.0123745</v>
      </c>
      <c r="C81" s="17" t="s">
        <v>90</v>
      </c>
      <c r="D81" s="17">
        <v>-0.0123745</v>
      </c>
    </row>
    <row r="82" spans="1:4" ht="12.75">
      <c r="A82" s="17" t="s">
        <v>565</v>
      </c>
      <c r="B82" s="17">
        <v>-0.0047516</v>
      </c>
      <c r="C82" s="17" t="s">
        <v>91</v>
      </c>
      <c r="D82" s="17">
        <v>-0.0047516</v>
      </c>
    </row>
    <row r="83" spans="1:4" ht="12.75">
      <c r="A83" s="17" t="s">
        <v>563</v>
      </c>
      <c r="B83" s="17">
        <v>-0.001445</v>
      </c>
      <c r="C83" s="17" t="s">
        <v>92</v>
      </c>
      <c r="D83" s="17">
        <v>-0.001445</v>
      </c>
    </row>
    <row r="84" spans="1:4" ht="12.75">
      <c r="A84" s="17" t="s">
        <v>282</v>
      </c>
      <c r="B84" s="17">
        <v>-0.0096755</v>
      </c>
      <c r="C84" s="17" t="s">
        <v>93</v>
      </c>
      <c r="D84" s="17">
        <v>-0.0096755</v>
      </c>
    </row>
    <row r="85" spans="1:4" ht="12.75">
      <c r="A85" s="17" t="s">
        <v>511</v>
      </c>
      <c r="B85" s="17">
        <v>-0.0056482</v>
      </c>
      <c r="C85" s="17" t="s">
        <v>94</v>
      </c>
      <c r="D85" s="17">
        <v>-0.0056482</v>
      </c>
    </row>
    <row r="86" spans="1:4" ht="12.75">
      <c r="A86" s="17" t="s">
        <v>506</v>
      </c>
      <c r="B86" s="17">
        <v>-0.0056323</v>
      </c>
      <c r="C86" s="17" t="s">
        <v>95</v>
      </c>
      <c r="D86" s="17">
        <v>-0.0056323</v>
      </c>
    </row>
    <row r="87" spans="1:4" ht="12.75">
      <c r="A87" s="17" t="s">
        <v>559</v>
      </c>
      <c r="B87" s="17">
        <v>-0.0045138</v>
      </c>
      <c r="C87" s="17" t="s">
        <v>96</v>
      </c>
      <c r="D87" s="17">
        <v>-0.0045138</v>
      </c>
    </row>
    <row r="88" spans="1:4" ht="12.75">
      <c r="A88" s="17" t="s">
        <v>543</v>
      </c>
      <c r="B88" s="17">
        <v>-0.0085804</v>
      </c>
      <c r="C88" s="17" t="s">
        <v>97</v>
      </c>
      <c r="D88" s="17">
        <v>-0.0085804</v>
      </c>
    </row>
    <row r="89" spans="1:4" ht="12.75">
      <c r="A89" s="17" t="s">
        <v>514</v>
      </c>
      <c r="B89" s="17">
        <v>-0.0067261</v>
      </c>
      <c r="C89" s="17" t="s">
        <v>98</v>
      </c>
      <c r="D89" s="17">
        <v>-0.0067261</v>
      </c>
    </row>
    <row r="90" spans="1:4" ht="12.75">
      <c r="A90" s="17" t="s">
        <v>542</v>
      </c>
      <c r="B90" s="17">
        <v>-0.0044772</v>
      </c>
      <c r="C90" s="17" t="s">
        <v>99</v>
      </c>
      <c r="D90" s="17">
        <v>-0.0044772</v>
      </c>
    </row>
    <row r="91" spans="1:4" ht="12.75">
      <c r="A91" s="17" t="s">
        <v>508</v>
      </c>
      <c r="B91" s="17">
        <v>-0.0064676</v>
      </c>
      <c r="C91" s="17" t="s">
        <v>100</v>
      </c>
      <c r="D91" s="17">
        <v>-0.0064676</v>
      </c>
    </row>
    <row r="92" spans="1:4" ht="12.75">
      <c r="A92" s="17" t="s">
        <v>550</v>
      </c>
      <c r="B92" s="17">
        <v>0.0006947</v>
      </c>
      <c r="C92" s="17" t="s">
        <v>101</v>
      </c>
      <c r="D92" s="17">
        <v>0.0006947</v>
      </c>
    </row>
    <row r="93" spans="1:4" ht="12.75">
      <c r="A93" s="17" t="s">
        <v>279</v>
      </c>
      <c r="B93" s="17">
        <v>-0.0135134</v>
      </c>
      <c r="C93" s="17" t="s">
        <v>102</v>
      </c>
      <c r="D93" s="17">
        <v>-0.0135134</v>
      </c>
    </row>
    <row r="94" spans="1:4" ht="12.75">
      <c r="A94" s="17" t="s">
        <v>561</v>
      </c>
      <c r="B94" s="17">
        <v>-0.0047516</v>
      </c>
      <c r="C94" s="17" t="s">
        <v>103</v>
      </c>
      <c r="D94" s="17">
        <v>-0.0047516</v>
      </c>
    </row>
    <row r="95" spans="1:4" ht="12.75">
      <c r="A95" s="17" t="s">
        <v>540</v>
      </c>
      <c r="B95" s="17">
        <v>-0.0058118</v>
      </c>
      <c r="C95" s="17" t="s">
        <v>104</v>
      </c>
      <c r="D95" s="17">
        <v>-0.0058118</v>
      </c>
    </row>
    <row r="96" spans="1:4" ht="12.75">
      <c r="A96" s="17" t="s">
        <v>505</v>
      </c>
      <c r="B96" s="17">
        <v>-0.0101466</v>
      </c>
      <c r="C96" s="17" t="s">
        <v>105</v>
      </c>
      <c r="D96" s="17">
        <v>-0.0101466</v>
      </c>
    </row>
    <row r="97" spans="1:4" ht="12.75">
      <c r="A97" s="17" t="s">
        <v>510</v>
      </c>
      <c r="B97" s="17">
        <v>-0.0046209</v>
      </c>
      <c r="C97" s="17" t="s">
        <v>106</v>
      </c>
      <c r="D97" s="17">
        <v>-0.0046209</v>
      </c>
    </row>
    <row r="98" spans="1:4" ht="12.75">
      <c r="A98" s="17" t="s">
        <v>549</v>
      </c>
      <c r="B98" s="17">
        <v>-0.0047562</v>
      </c>
      <c r="C98" s="17" t="s">
        <v>107</v>
      </c>
      <c r="D98" s="17">
        <v>-0.0047562</v>
      </c>
    </row>
    <row r="99" spans="1:4" ht="12.75">
      <c r="A99" s="17" t="s">
        <v>562</v>
      </c>
      <c r="B99" s="17">
        <v>-0.0043388</v>
      </c>
      <c r="C99" s="17" t="s">
        <v>108</v>
      </c>
      <c r="D99" s="17">
        <v>-0.0043388</v>
      </c>
    </row>
    <row r="100" spans="1:4" ht="12.75">
      <c r="A100" s="17" t="s">
        <v>513</v>
      </c>
      <c r="B100" s="17">
        <v>-0.0081967</v>
      </c>
      <c r="C100" s="17" t="s">
        <v>109</v>
      </c>
      <c r="D100" s="17">
        <v>-0.0081967</v>
      </c>
    </row>
    <row r="101" spans="1:4" ht="12.75">
      <c r="A101" s="17" t="s">
        <v>509</v>
      </c>
      <c r="B101" s="17">
        <v>0</v>
      </c>
      <c r="C101" s="17" t="s">
        <v>110</v>
      </c>
      <c r="D101" s="17">
        <v>0</v>
      </c>
    </row>
    <row r="102" spans="1:4" ht="12.75">
      <c r="A102" s="17" t="s">
        <v>281</v>
      </c>
      <c r="B102" s="17">
        <v>-0.0152488</v>
      </c>
      <c r="C102" s="17" t="s">
        <v>111</v>
      </c>
      <c r="D102" s="17">
        <v>-0.0152488</v>
      </c>
    </row>
    <row r="103" spans="1:4" ht="12.75">
      <c r="A103" s="17" t="s">
        <v>541</v>
      </c>
      <c r="B103" s="17">
        <v>0.0071428</v>
      </c>
      <c r="C103" s="17" t="s">
        <v>112</v>
      </c>
      <c r="D103" s="17">
        <v>0.0071428</v>
      </c>
    </row>
    <row r="104" spans="1:4" ht="12.75">
      <c r="A104" s="17" t="s">
        <v>280</v>
      </c>
      <c r="B104" s="17">
        <v>-0.0055043</v>
      </c>
      <c r="C104" s="17" t="s">
        <v>113</v>
      </c>
      <c r="D104" s="17">
        <v>-0.0055043</v>
      </c>
    </row>
    <row r="105" spans="1:4" ht="12.75">
      <c r="A105" s="17" t="s">
        <v>566</v>
      </c>
      <c r="B105" s="17">
        <v>-0.0059751</v>
      </c>
      <c r="C105" s="17" t="s">
        <v>114</v>
      </c>
      <c r="D105" s="17">
        <v>-0.0059751</v>
      </c>
    </row>
    <row r="106" spans="1:4" ht="12.75">
      <c r="A106" s="17" t="s">
        <v>564</v>
      </c>
      <c r="B106" s="17">
        <v>-0.0034644</v>
      </c>
      <c r="C106" s="17" t="s">
        <v>115</v>
      </c>
      <c r="D106" s="17">
        <v>-0.0034644</v>
      </c>
    </row>
    <row r="107" spans="1:4" ht="12.75">
      <c r="A107" s="17" t="s">
        <v>507</v>
      </c>
      <c r="B107" s="17">
        <v>-0.0151994</v>
      </c>
      <c r="C107" s="17" t="s">
        <v>116</v>
      </c>
      <c r="D107" s="17">
        <v>-0.0151994</v>
      </c>
    </row>
    <row r="108" spans="1:4" ht="12.75">
      <c r="A108" s="17" t="s">
        <v>560</v>
      </c>
      <c r="B108" s="17">
        <v>-0.0093322</v>
      </c>
      <c r="C108" s="17" t="s">
        <v>117</v>
      </c>
      <c r="D108" s="17">
        <v>-0.0093322</v>
      </c>
    </row>
  </sheetData>
  <hyperlinks>
    <hyperlink ref="A1" r:id="rId1" display="NAME"/>
    <hyperlink ref="B1" r:id="rId2" display="Team"/>
    <hyperlink ref="D1" r:id="rId3" display="AB"/>
    <hyperlink ref="E1" r:id="rId4" display="H"/>
    <hyperlink ref="F1" r:id="rId5" display="1B"/>
    <hyperlink ref="G1" r:id="rId6" display="2B"/>
    <hyperlink ref="H1" r:id="rId7" display="3B"/>
    <hyperlink ref="I1" r:id="rId8" display="HR"/>
    <hyperlink ref="J1" r:id="rId9" display="BB"/>
    <hyperlink ref="K1" r:id="rId10" display="SO"/>
    <hyperlink ref="S1" r:id="rId11" display="HBP"/>
    <hyperlink ref="L1" r:id="rId12" display="SF"/>
    <hyperlink ref="M1" r:id="rId13" display="SB"/>
    <hyperlink ref="X1" r:id="rId14" display="BABIP"/>
    <hyperlink ref="N1" r:id="rId15" display="LD%"/>
    <hyperlink ref="O1" r:id="rId16" display="GB%"/>
    <hyperlink ref="P1" r:id="rId17" display="FB%"/>
    <hyperlink ref="Q1" r:id="rId18" display="IFFB%"/>
    <hyperlink ref="AB1" r:id="rId19" display="AVG"/>
    <hyperlink ref="AC1" r:id="rId20" display="OBP"/>
    <hyperlink ref="AD1" r:id="rId21" display="SLG"/>
    <hyperlink ref="AE1" r:id="rId22" display="OPS"/>
    <hyperlink ref="A2" r:id="rId23" display="Scott Podsednik"/>
    <hyperlink ref="A5" r:id="rId24" display="Pedro Feliz"/>
    <hyperlink ref="A8" r:id="rId25" display="Ryan Ludwick"/>
    <hyperlink ref="A11" r:id="rId26" display="Felipe Lopez"/>
    <hyperlink ref="A14" r:id="rId27" display="Jhonny Peralta"/>
    <hyperlink ref="A17" r:id="rId28" display="Cody Ross"/>
    <hyperlink ref="A20" r:id="rId29" display="Brad Hawpe"/>
    <hyperlink ref="A23" r:id="rId30" display="Manny Ramirez"/>
    <hyperlink ref="A26" r:id="rId31" display="Bengie Molina"/>
    <hyperlink ref="A29" r:id="rId32" display="Jorge Cantu"/>
    <hyperlink ref="A32" r:id="rId33" display="Austin Kearns"/>
    <hyperlink ref="A35" r:id="rId34" display="Alberto Callaspo"/>
    <hyperlink ref="A38" r:id="rId35" display="Russell Branyan"/>
    <hyperlink ref="A41" r:id="rId36" display="Jayson Nix"/>
    <hyperlink ref="A44" r:id="rId37" display="Ryan Theriot"/>
    <hyperlink ref="A47" r:id="rId38" display="Yunel Escobar"/>
    <hyperlink ref="A50" r:id="rId39" display="Rod Barajas"/>
    <hyperlink ref="A53" r:id="rId40" display="Chris Snyder"/>
    <hyperlink ref="A56" r:id="rId41" display="Jeff Francoeur"/>
    <hyperlink ref="A59" r:id="rId42" display="Alex Gonzalez"/>
    <hyperlink ref="A62" r:id="rId43" display="Derrek Lee"/>
    <hyperlink ref="A65" r:id="rId44" display="Lance Berkman"/>
    <hyperlink ref="A68" r:id="rId45" display="Jose Guillen"/>
    <hyperlink ref="A71" r:id="rId46" display="Cristian Guzman"/>
    <hyperlink ref="A74" r:id="rId47" display="Blake DeWitt"/>
    <hyperlink ref="A77" r:id="rId48" display="Justin Smoak"/>
    <hyperlink ref="A80" r:id="rId49" display="Miguel Tejada"/>
    <hyperlink ref="A83" r:id="rId50" display="Pat Burrell"/>
    <hyperlink ref="C1" r:id="rId51" display="PA"/>
    <hyperlink ref="A7" r:id="rId52" display="Pedro Feliz"/>
    <hyperlink ref="A10" r:id="rId53" display="Ryan Ludwick"/>
    <hyperlink ref="A13" r:id="rId54" display="Felipe Lopez"/>
    <hyperlink ref="A16" r:id="rId55" display="Jhonny Peralta"/>
    <hyperlink ref="A19" r:id="rId56" display="Cody Ross"/>
    <hyperlink ref="A22" r:id="rId57" display="Brad Hawpe"/>
    <hyperlink ref="A25" r:id="rId58" display="Manny Ramirez"/>
    <hyperlink ref="A28" r:id="rId59" display="Bengie Molina"/>
    <hyperlink ref="A4" r:id="rId60" display="Scott Podsednik"/>
    <hyperlink ref="A3" r:id="rId61" display="Scott Podsednik"/>
    <hyperlink ref="A6" r:id="rId62" display="Pedro Feliz"/>
    <hyperlink ref="A9" r:id="rId63" display="Ryan Ludwick"/>
    <hyperlink ref="A12" r:id="rId64" display="Felipe Lopez"/>
    <hyperlink ref="A15" r:id="rId65" display="Jhonny Peralta"/>
    <hyperlink ref="A18" r:id="rId66" display="Cody Ross"/>
    <hyperlink ref="A21" r:id="rId67" display="Brad Hawpe"/>
    <hyperlink ref="A24" r:id="rId68" display="Manny Ramirez"/>
    <hyperlink ref="A27" r:id="rId69" display="Bengie Molina"/>
    <hyperlink ref="A30" r:id="rId70" display="Jorge Cantu"/>
    <hyperlink ref="A31" r:id="rId71" display="Jorge Cantu"/>
    <hyperlink ref="A33" r:id="rId72" display="Austin Kearns"/>
    <hyperlink ref="A34" r:id="rId73" display="Austin Kearns"/>
    <hyperlink ref="A36" r:id="rId74" display="Alberto Callaspo"/>
    <hyperlink ref="A37" r:id="rId75" display="Alberto Callaspo"/>
    <hyperlink ref="A39" r:id="rId76" display="Russell Branyan"/>
    <hyperlink ref="A40" r:id="rId77" display="Russell Branyan"/>
    <hyperlink ref="A42" r:id="rId78" display="Jayson Nix"/>
    <hyperlink ref="A43" r:id="rId79" display="Jayson Nix"/>
    <hyperlink ref="A45" r:id="rId80" display="Ryan Theriot"/>
    <hyperlink ref="A46" r:id="rId81" display="Ryan Theriot"/>
    <hyperlink ref="A48" r:id="rId82" display="Yunel Escobar"/>
    <hyperlink ref="A49" r:id="rId83" display="Yunel Escobar"/>
    <hyperlink ref="A51" r:id="rId84" display="Rod Barajas"/>
    <hyperlink ref="A52" r:id="rId85" display="Rod Barajas"/>
    <hyperlink ref="A54" r:id="rId86" display="Chris Snyder"/>
    <hyperlink ref="A55" r:id="rId87" display="Chris Snyder"/>
    <hyperlink ref="A57" r:id="rId88" display="Jeff Francoeur"/>
    <hyperlink ref="A58" r:id="rId89" display="Jeff Francoeur"/>
    <hyperlink ref="A60" r:id="rId90" display="Alex Gonzalez"/>
    <hyperlink ref="A61" r:id="rId91" display="Alex Gonzalez"/>
    <hyperlink ref="A63" r:id="rId92" display="Derrek Lee"/>
    <hyperlink ref="A64" r:id="rId93" display="Derrek Lee"/>
    <hyperlink ref="A66" r:id="rId94" display="Lance Berkman"/>
    <hyperlink ref="A67" r:id="rId95" display="Lance Berkman"/>
    <hyperlink ref="A69" r:id="rId96" display="Jose Guillen"/>
    <hyperlink ref="A70" r:id="rId97" display="Jose Guillen"/>
    <hyperlink ref="A72" r:id="rId98" display="Cristian Guzman"/>
    <hyperlink ref="A73" r:id="rId99" display="Cristian Guzman"/>
    <hyperlink ref="A75" r:id="rId100" display="Blake DeWitt"/>
    <hyperlink ref="A76" r:id="rId101" display="Blake DeWitt"/>
    <hyperlink ref="A78" r:id="rId102" display="Justin Smoak"/>
    <hyperlink ref="A79" r:id="rId103" display="Justin Smoak"/>
    <hyperlink ref="A81" r:id="rId104" display="Miguel Tejada"/>
    <hyperlink ref="A82" r:id="rId105" display="Miguel Tejada"/>
    <hyperlink ref="A84" r:id="rId106" display="Pat Burrell"/>
    <hyperlink ref="A85" r:id="rId107" display="Pat Burrel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0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40" sqref="A40"/>
    </sheetView>
  </sheetViews>
  <sheetFormatPr defaultColWidth="11.00390625" defaultRowHeight="12.75"/>
  <cols>
    <col min="1" max="1" width="20.25390625" style="10" customWidth="1"/>
    <col min="2" max="19" width="10.75390625" style="10" customWidth="1"/>
    <col min="20" max="22" width="10.75390625" style="11" customWidth="1"/>
    <col min="23" max="23" width="12.75390625" style="13" customWidth="1"/>
    <col min="24" max="26" width="10.75390625" style="10" customWidth="1"/>
    <col min="27" max="27" width="10.75390625" style="11" customWidth="1"/>
    <col min="28" max="28" width="10.75390625" style="10" customWidth="1"/>
    <col min="29" max="30" width="10.75390625" style="13" customWidth="1"/>
    <col min="31" max="16384" width="10.75390625" style="10" customWidth="1"/>
  </cols>
  <sheetData>
    <row r="1" spans="1:42" s="1" customFormat="1" ht="12.75">
      <c r="A1" s="22" t="s">
        <v>445</v>
      </c>
      <c r="B1" s="22" t="s">
        <v>446</v>
      </c>
      <c r="C1" s="22" t="s">
        <v>491</v>
      </c>
      <c r="D1" s="22" t="s">
        <v>493</v>
      </c>
      <c r="E1" s="22" t="s">
        <v>492</v>
      </c>
      <c r="F1" s="22" t="s">
        <v>494</v>
      </c>
      <c r="G1" s="22" t="s">
        <v>495</v>
      </c>
      <c r="H1" s="22" t="s">
        <v>496</v>
      </c>
      <c r="I1" s="22" t="s">
        <v>497</v>
      </c>
      <c r="J1" s="22" t="s">
        <v>498</v>
      </c>
      <c r="K1" s="22" t="s">
        <v>499</v>
      </c>
      <c r="L1" s="22" t="s">
        <v>500</v>
      </c>
      <c r="M1" s="22" t="s">
        <v>502</v>
      </c>
      <c r="N1" s="22" t="s">
        <v>503</v>
      </c>
      <c r="O1" s="30" t="s">
        <v>56</v>
      </c>
      <c r="P1" s="30" t="s">
        <v>284</v>
      </c>
      <c r="Q1" s="30" t="s">
        <v>285</v>
      </c>
      <c r="R1" s="30" t="s">
        <v>286</v>
      </c>
      <c r="S1" s="30" t="s">
        <v>545</v>
      </c>
      <c r="T1" s="1" t="s">
        <v>434</v>
      </c>
      <c r="U1" s="15" t="s">
        <v>435</v>
      </c>
      <c r="V1" s="22" t="s">
        <v>447</v>
      </c>
      <c r="W1" s="22" t="s">
        <v>448</v>
      </c>
      <c r="X1" s="22" t="s">
        <v>449</v>
      </c>
      <c r="Y1" s="22" t="s">
        <v>551</v>
      </c>
      <c r="Z1" s="22" t="s">
        <v>450</v>
      </c>
      <c r="AA1" s="22" t="s">
        <v>436</v>
      </c>
      <c r="AB1" s="22" t="s">
        <v>283</v>
      </c>
      <c r="AC1" s="4" t="s">
        <v>437</v>
      </c>
      <c r="AD1" s="3" t="s">
        <v>296</v>
      </c>
      <c r="AE1" s="3" t="s">
        <v>297</v>
      </c>
      <c r="AF1" s="5" t="s">
        <v>298</v>
      </c>
      <c r="AG1" s="6" t="s">
        <v>504</v>
      </c>
      <c r="AH1" s="6" t="s">
        <v>546</v>
      </c>
      <c r="AI1" s="6" t="s">
        <v>547</v>
      </c>
      <c r="AJ1" s="6" t="s">
        <v>548</v>
      </c>
      <c r="AK1" s="1" t="s">
        <v>287</v>
      </c>
      <c r="AL1" s="1" t="s">
        <v>288</v>
      </c>
      <c r="AM1" s="2" t="s">
        <v>289</v>
      </c>
      <c r="AN1" s="1" t="s">
        <v>290</v>
      </c>
      <c r="AO1" s="1" t="s">
        <v>299</v>
      </c>
      <c r="AP1" s="1" t="s">
        <v>300</v>
      </c>
    </row>
    <row r="2" spans="1:42" ht="12.75">
      <c r="A2" s="10" t="s">
        <v>518</v>
      </c>
      <c r="B2" s="10" t="s">
        <v>134</v>
      </c>
      <c r="C2" s="10" t="s">
        <v>516</v>
      </c>
      <c r="D2" s="10">
        <v>359</v>
      </c>
      <c r="E2" s="10">
        <v>323</v>
      </c>
      <c r="F2" s="10">
        <v>92</v>
      </c>
      <c r="G2" s="10">
        <v>58</v>
      </c>
      <c r="H2" s="10">
        <v>22</v>
      </c>
      <c r="I2" s="10">
        <v>4</v>
      </c>
      <c r="J2" s="10">
        <v>8</v>
      </c>
      <c r="K2" s="10">
        <v>31</v>
      </c>
      <c r="L2" s="10">
        <v>105</v>
      </c>
      <c r="M2" s="10">
        <v>5</v>
      </c>
      <c r="N2" s="10">
        <v>4</v>
      </c>
      <c r="O2" s="10">
        <v>0.09278350515463918</v>
      </c>
      <c r="P2" s="10">
        <v>0.19282511210762332</v>
      </c>
      <c r="Q2" s="10">
        <v>0.4349775784753363</v>
      </c>
      <c r="R2" s="10">
        <v>0.3721973094170404</v>
      </c>
      <c r="S2" s="10">
        <v>0.12048192771084337</v>
      </c>
      <c r="T2" s="46">
        <v>223</v>
      </c>
      <c r="U2" s="46">
        <v>0</v>
      </c>
      <c r="V2" s="46">
        <v>97</v>
      </c>
      <c r="W2" s="52">
        <v>83</v>
      </c>
      <c r="X2" s="10">
        <v>10</v>
      </c>
      <c r="Y2" s="10">
        <v>43</v>
      </c>
      <c r="Z2" s="10">
        <v>1421</v>
      </c>
      <c r="AA2" s="46">
        <v>3.9582172701949863</v>
      </c>
      <c r="AB2" s="10">
        <v>0.39069767441860465</v>
      </c>
      <c r="AC2" s="52">
        <v>0.3228636421311381</v>
      </c>
      <c r="AD2" s="13">
        <v>-0.06783403228746654</v>
      </c>
      <c r="AE2" s="10">
        <v>77.22529396811257</v>
      </c>
      <c r="AF2" s="11">
        <f aca="true" t="shared" si="0" ref="AF2:AF65">AE2-F2</f>
        <v>-14.774706031887433</v>
      </c>
      <c r="AG2" s="12">
        <f aca="true" t="shared" si="1" ref="AG2:AG65">F2/E2</f>
        <v>0.2848297213622291</v>
      </c>
      <c r="AH2" s="12">
        <f aca="true" t="shared" si="2" ref="AH2:AH65">(F2+U2+K2)/(E2+U2+K2+M2)</f>
        <v>0.3426183844011142</v>
      </c>
      <c r="AI2" s="12">
        <f aca="true" t="shared" si="3" ref="AI2:AI65">(G2+2*H2+3+I2+4*J2)/E2</f>
        <v>0.43653250773993807</v>
      </c>
      <c r="AJ2" s="12">
        <f aca="true" t="shared" si="4" ref="AJ2:AJ65">AH2+AI2</f>
        <v>0.7791508921410523</v>
      </c>
      <c r="AK2" s="13">
        <f aca="true" t="shared" si="5" ref="AK2:AK65">AE2/E2</f>
        <v>0.23908759742449712</v>
      </c>
      <c r="AL2" s="13">
        <f aca="true" t="shared" si="6" ref="AL2:AL65">(AE2+K2+U2)/(E2+K2+U2+M2)</f>
        <v>0.3014632143958567</v>
      </c>
      <c r="AM2" s="12">
        <f aca="true" t="shared" si="7" ref="AM2:AM65">AI2-AG2+AK2</f>
        <v>0.3907903838022061</v>
      </c>
      <c r="AN2" s="13">
        <f aca="true" t="shared" si="8" ref="AN2:AN65">AL2+AM2</f>
        <v>0.6922535981980629</v>
      </c>
      <c r="AO2" s="13">
        <f aca="true" t="shared" si="9" ref="AO2:AO65">AK2-AG2</f>
        <v>-0.045742123937732</v>
      </c>
      <c r="AP2" s="13">
        <f aca="true" t="shared" si="10" ref="AP2:AP65">AL2-AH2</f>
        <v>-0.04115517000525748</v>
      </c>
    </row>
    <row r="3" spans="1:42" ht="12.75">
      <c r="A3" s="10" t="s">
        <v>305</v>
      </c>
      <c r="B3" s="10" t="s">
        <v>192</v>
      </c>
      <c r="C3" s="10" t="s">
        <v>509</v>
      </c>
      <c r="D3" s="10">
        <v>715</v>
      </c>
      <c r="E3" s="10">
        <v>630</v>
      </c>
      <c r="F3" s="10">
        <v>213</v>
      </c>
      <c r="G3" s="10">
        <v>138</v>
      </c>
      <c r="H3" s="10">
        <v>45</v>
      </c>
      <c r="I3" s="10">
        <v>3</v>
      </c>
      <c r="J3" s="10">
        <v>27</v>
      </c>
      <c r="K3" s="10">
        <v>74</v>
      </c>
      <c r="L3" s="10">
        <v>119</v>
      </c>
      <c r="M3" s="10">
        <v>5</v>
      </c>
      <c r="N3" s="10">
        <v>1</v>
      </c>
      <c r="O3" s="10">
        <v>0.0375</v>
      </c>
      <c r="P3" s="10">
        <f>Y3/T3</f>
        <v>0.21206225680933852</v>
      </c>
      <c r="Q3" s="10">
        <f>V3/T3</f>
        <v>0.4669260700389105</v>
      </c>
      <c r="R3" s="10">
        <f>W3/T3</f>
        <v>0.321011673151751</v>
      </c>
      <c r="S3" s="10">
        <f>X3/W3</f>
        <v>0.05454545454545454</v>
      </c>
      <c r="T3" s="10">
        <f>V3+W3+Y3</f>
        <v>514</v>
      </c>
      <c r="U3" s="10">
        <v>6</v>
      </c>
      <c r="V3" s="10">
        <v>240</v>
      </c>
      <c r="W3" s="10">
        <v>165</v>
      </c>
      <c r="X3" s="10">
        <v>9</v>
      </c>
      <c r="Y3" s="10">
        <v>109</v>
      </c>
      <c r="Z3" s="10">
        <v>2735</v>
      </c>
      <c r="AA3" s="10">
        <v>3.825174825</v>
      </c>
      <c r="AB3" s="10">
        <v>0.380368</v>
      </c>
      <c r="AC3" s="16">
        <f>IF(ISERROR((J3/W3)*(0.0261231)+(X3/W3)*(-0.0995367)+(P3)*(0.0847392)+(W3/V3)*(-0.0317976)+(N3)*(0.0005908)+((E3-L3)/E3)*(-0.0701565)+(0)+0.3942664),"-",((J3/W3)*(0.0261231)+(X3/W3)*(-0.0995367)+(P3)*(0.0847392)+(W3/V3)*(-0.0317976)+(N3)*(0.0005908)+((E3-L3)/E3)*(-0.0701565)+(0)+0.3942664))</f>
        <v>0.3329070338710058</v>
      </c>
      <c r="AD3" s="13">
        <f>AC3-AB3</f>
        <v>-0.0474609661289942</v>
      </c>
      <c r="AE3" s="11">
        <f>AC3*(E3-L3-J3+M3)+J3</f>
        <v>189.79153956292183</v>
      </c>
      <c r="AF3" s="11">
        <f t="shared" si="0"/>
        <v>-23.208460437078173</v>
      </c>
      <c r="AG3" s="12">
        <f t="shared" si="1"/>
        <v>0.3380952380952381</v>
      </c>
      <c r="AH3" s="12">
        <f t="shared" si="2"/>
        <v>0.4097902097902098</v>
      </c>
      <c r="AI3" s="12">
        <f t="shared" si="3"/>
        <v>0.5428571428571428</v>
      </c>
      <c r="AJ3" s="12">
        <f t="shared" si="4"/>
        <v>0.9526473526473527</v>
      </c>
      <c r="AK3" s="13">
        <f t="shared" si="5"/>
        <v>0.3012564120046378</v>
      </c>
      <c r="AL3" s="13">
        <f t="shared" si="6"/>
        <v>0.377330824563527</v>
      </c>
      <c r="AM3" s="12">
        <f t="shared" si="7"/>
        <v>0.5060183167665425</v>
      </c>
      <c r="AN3" s="13">
        <f t="shared" si="8"/>
        <v>0.8833491413300696</v>
      </c>
      <c r="AO3" s="13">
        <f t="shared" si="9"/>
        <v>-0.036838826090600296</v>
      </c>
      <c r="AP3" s="13">
        <f t="shared" si="10"/>
        <v>-0.03245938522668279</v>
      </c>
    </row>
    <row r="4" spans="1:42" ht="12.75">
      <c r="A4" s="10" t="s">
        <v>163</v>
      </c>
      <c r="B4" s="10" t="s">
        <v>142</v>
      </c>
      <c r="C4" s="10" t="s">
        <v>505</v>
      </c>
      <c r="D4" s="10">
        <v>308</v>
      </c>
      <c r="E4" s="10">
        <v>281</v>
      </c>
      <c r="F4" s="10">
        <v>81</v>
      </c>
      <c r="G4" s="10">
        <v>51</v>
      </c>
      <c r="H4" s="10">
        <v>16</v>
      </c>
      <c r="I4" s="10">
        <v>5</v>
      </c>
      <c r="J4" s="10">
        <v>9</v>
      </c>
      <c r="K4" s="10">
        <v>22</v>
      </c>
      <c r="L4" s="10">
        <v>74</v>
      </c>
      <c r="M4" s="10">
        <v>1</v>
      </c>
      <c r="N4" s="10">
        <v>1</v>
      </c>
      <c r="O4" s="10">
        <v>0.116279</v>
      </c>
      <c r="P4" s="10">
        <f>Y4/T4</f>
        <v>0.21153846153846154</v>
      </c>
      <c r="Q4" s="10">
        <f>V4/T4</f>
        <v>0.41346153846153844</v>
      </c>
      <c r="R4" s="10">
        <f>W4/T4</f>
        <v>0.375</v>
      </c>
      <c r="S4" s="10">
        <f>X4/W4</f>
        <v>0.07692307692307693</v>
      </c>
      <c r="T4" s="10">
        <f>V4+W4+Y4</f>
        <v>208</v>
      </c>
      <c r="U4" s="10">
        <v>4</v>
      </c>
      <c r="V4" s="10">
        <v>86</v>
      </c>
      <c r="W4" s="10">
        <v>78</v>
      </c>
      <c r="X4" s="10">
        <v>6</v>
      </c>
      <c r="Y4" s="10">
        <v>44</v>
      </c>
      <c r="Z4" s="10">
        <v>1229</v>
      </c>
      <c r="AA4" s="10">
        <v>3.99025974</v>
      </c>
      <c r="AB4" s="10">
        <v>0.361809</v>
      </c>
      <c r="AC4" s="16">
        <f>IF(ISERROR((J4/W4)*(0.0261231)+(X4/W4)*(-0.0995367)+(P4)*(0.0847392)+(W4/V4)*(-0.0317976)+(N4)*(0.0005908)+((E4-L4)/E4)*(-0.0701565)+(-0.0101466)+0.3942664),"-",((J4/W4)*(0.0261231)+(X4/W4)*(-0.0995367)+(P4)*(0.0847392)+(W4/V4)*(-0.0317976)+(N4)*(0.0005908)+((E4-L4)/E4)*(-0.0701565)+(-0.0101466)+0.3942664))</f>
        <v>0.3174729281186537</v>
      </c>
      <c r="AD4" s="13">
        <f>AC4-AB4</f>
        <v>-0.044336071881346306</v>
      </c>
      <c r="AE4" s="11">
        <f>AC4*(E4-L4-J4+M4)+J4</f>
        <v>72.17711269561208</v>
      </c>
      <c r="AF4" s="11">
        <f t="shared" si="0"/>
        <v>-8.822887304387919</v>
      </c>
      <c r="AG4" s="12">
        <f t="shared" si="1"/>
        <v>0.28825622775800713</v>
      </c>
      <c r="AH4" s="12">
        <f t="shared" si="2"/>
        <v>0.3474025974025974</v>
      </c>
      <c r="AI4" s="12">
        <f t="shared" si="3"/>
        <v>0.45195729537366547</v>
      </c>
      <c r="AJ4" s="12">
        <f t="shared" si="4"/>
        <v>0.7993598927762628</v>
      </c>
      <c r="AK4" s="13">
        <f t="shared" si="5"/>
        <v>0.2568580522975519</v>
      </c>
      <c r="AL4" s="13">
        <f t="shared" si="6"/>
        <v>0.3187568594013379</v>
      </c>
      <c r="AM4" s="12">
        <f t="shared" si="7"/>
        <v>0.4205591199132102</v>
      </c>
      <c r="AN4" s="13">
        <f t="shared" si="8"/>
        <v>0.7393159793145481</v>
      </c>
      <c r="AO4" s="13">
        <f t="shared" si="9"/>
        <v>-0.03139817546045526</v>
      </c>
      <c r="AP4" s="13">
        <f t="shared" si="10"/>
        <v>-0.02864573800125947</v>
      </c>
    </row>
    <row r="5" spans="1:42" ht="12.75">
      <c r="A5" s="10" t="s">
        <v>6</v>
      </c>
      <c r="B5" s="10" t="s">
        <v>306</v>
      </c>
      <c r="C5" s="10" t="s">
        <v>566</v>
      </c>
      <c r="D5" s="10">
        <v>551</v>
      </c>
      <c r="E5" s="10">
        <v>464</v>
      </c>
      <c r="F5" s="10">
        <v>137</v>
      </c>
      <c r="G5" s="10">
        <v>81</v>
      </c>
      <c r="H5" s="10">
        <v>33</v>
      </c>
      <c r="I5" s="10">
        <v>4</v>
      </c>
      <c r="J5" s="10">
        <v>19</v>
      </c>
      <c r="K5" s="10">
        <v>73</v>
      </c>
      <c r="L5" s="10">
        <v>131</v>
      </c>
      <c r="M5" s="10">
        <v>8</v>
      </c>
      <c r="N5" s="10">
        <v>3</v>
      </c>
      <c r="O5" s="10">
        <v>0.0155039</v>
      </c>
      <c r="P5" s="10">
        <f>Y5/T5</f>
        <v>0.21700879765395895</v>
      </c>
      <c r="Q5" s="10">
        <f>V5/T5</f>
        <v>0.3782991202346041</v>
      </c>
      <c r="R5" s="10">
        <f>W5/T5</f>
        <v>0.4046920821114369</v>
      </c>
      <c r="S5" s="10">
        <f>X5/W5</f>
        <v>0.021739130434782608</v>
      </c>
      <c r="T5" s="10">
        <f>V5+W5+Y5</f>
        <v>341</v>
      </c>
      <c r="U5" s="10">
        <v>3</v>
      </c>
      <c r="V5" s="10">
        <v>129</v>
      </c>
      <c r="W5" s="10">
        <v>138</v>
      </c>
      <c r="X5" s="10">
        <v>3</v>
      </c>
      <c r="Y5" s="10">
        <v>74</v>
      </c>
      <c r="Z5" s="10">
        <v>2220</v>
      </c>
      <c r="AA5" s="10">
        <v>4.029038113</v>
      </c>
      <c r="AB5" s="10">
        <v>0.36646</v>
      </c>
      <c r="AC5" s="41">
        <f>IF(ISERROR((J5/W5)*(0.0261231)+(X5/W5)*(-0.0995367)+(P5)*(0.0847392)+(W5/V5)*(-0.0317976)+(N5)*(0.0005908)+((E5-L5)/E5)*(-0.0701565)+(-0.0059751)+0.3942664),"-",((J5/W5)*(0.0261231)+(X5/W5)*(-0.0995367)+(P5)*(0.0847392)+(W5/V5)*(-0.0317976)+(N5)*(0.0005908)+((E5-L5)/E5)*(-0.0701565)+(-0.0059751)+0.3942664))</f>
        <v>0.32552024738988455</v>
      </c>
      <c r="AD5" s="13">
        <f>AC5-AB5</f>
        <v>-0.040939752610115454</v>
      </c>
      <c r="AE5" s="46">
        <f>AC5*(E5-L5-J5+M5)+J5</f>
        <v>123.81751965954282</v>
      </c>
      <c r="AF5" s="11">
        <f t="shared" si="0"/>
        <v>-13.182480340457175</v>
      </c>
      <c r="AG5" s="12">
        <f t="shared" si="1"/>
        <v>0.2952586206896552</v>
      </c>
      <c r="AH5" s="12">
        <f t="shared" si="2"/>
        <v>0.3886861313868613</v>
      </c>
      <c r="AI5" s="12">
        <f t="shared" si="3"/>
        <v>0.4956896551724138</v>
      </c>
      <c r="AJ5" s="12">
        <f t="shared" si="4"/>
        <v>0.8843757865592752</v>
      </c>
      <c r="AK5" s="13">
        <f t="shared" si="5"/>
        <v>0.26684810271453197</v>
      </c>
      <c r="AL5" s="13">
        <f t="shared" si="6"/>
        <v>0.3646305103276329</v>
      </c>
      <c r="AM5" s="12">
        <f t="shared" si="7"/>
        <v>0.4672791371972906</v>
      </c>
      <c r="AN5" s="13">
        <f t="shared" si="8"/>
        <v>0.8319096475249235</v>
      </c>
      <c r="AO5" s="13">
        <f t="shared" si="9"/>
        <v>-0.02841051797512323</v>
      </c>
      <c r="AP5" s="13">
        <f t="shared" si="10"/>
        <v>-0.024055621059228427</v>
      </c>
    </row>
    <row r="6" spans="1:42" ht="12.75">
      <c r="A6" s="10" t="s">
        <v>58</v>
      </c>
      <c r="B6" s="10" t="s">
        <v>365</v>
      </c>
      <c r="C6" s="10" t="s">
        <v>566</v>
      </c>
      <c r="D6" s="10">
        <v>688</v>
      </c>
      <c r="E6" s="10">
        <v>572</v>
      </c>
      <c r="F6" s="10">
        <v>197</v>
      </c>
      <c r="G6" s="10">
        <v>119</v>
      </c>
      <c r="H6" s="10">
        <v>48</v>
      </c>
      <c r="I6" s="10">
        <v>0</v>
      </c>
      <c r="J6" s="10">
        <v>30</v>
      </c>
      <c r="K6" s="10">
        <v>108</v>
      </c>
      <c r="L6" s="10">
        <v>89</v>
      </c>
      <c r="M6" s="10">
        <v>5</v>
      </c>
      <c r="N6" s="10">
        <v>2</v>
      </c>
      <c r="O6" s="10">
        <v>0.0418605</v>
      </c>
      <c r="P6" s="10">
        <f>Y6/T6</f>
        <v>0.22131147540983606</v>
      </c>
      <c r="Q6" s="10">
        <f>V6/T6</f>
        <v>0.4405737704918033</v>
      </c>
      <c r="R6" s="10">
        <f>W6/T6</f>
        <v>0.33811475409836067</v>
      </c>
      <c r="S6" s="10">
        <f>X6/W6</f>
        <v>0.05454545454545454</v>
      </c>
      <c r="T6" s="10">
        <f>V6+W6+Y6</f>
        <v>488</v>
      </c>
      <c r="U6" s="10">
        <v>3</v>
      </c>
      <c r="V6" s="10">
        <v>215</v>
      </c>
      <c r="W6" s="10">
        <v>165</v>
      </c>
      <c r="X6" s="10">
        <v>9</v>
      </c>
      <c r="Y6" s="10">
        <v>108</v>
      </c>
      <c r="Z6" s="10">
        <v>2552</v>
      </c>
      <c r="AA6" s="10">
        <v>3.709302326</v>
      </c>
      <c r="AB6" s="10">
        <v>0.364629</v>
      </c>
      <c r="AC6" s="16">
        <f>IF(ISERROR((J6/W6)*(0.0261231)+(X6/W6)*(-0.0995367)+(P6)*(0.0847392)+(W6/V6)*(-0.0317976)+(N6)*(0.0005908)+((E6-L6)/E6)*(-0.0701565)+(-0.0059751)+0.3942664),"-",((J6/W6)*(0.0261231)+(X6/W6)*(-0.0995367)+(P6)*(0.0847392)+(W6/V6)*(-0.0317976)+(N6)*(0.0005908)+((E6-L6)/E6)*(-0.0701565)+(-0.0059751)+0.3942664))</f>
        <v>0.3239036869908075</v>
      </c>
      <c r="AD6" s="13">
        <f>AC6-AB6</f>
        <v>-0.040725313009192465</v>
      </c>
      <c r="AE6" s="11">
        <f>AC6*(E6-L6-J6+M6)+J6</f>
        <v>178.34788864178984</v>
      </c>
      <c r="AF6" s="11">
        <f t="shared" si="0"/>
        <v>-18.652111358210163</v>
      </c>
      <c r="AG6" s="12">
        <f t="shared" si="1"/>
        <v>0.34440559440559443</v>
      </c>
      <c r="AH6" s="12">
        <f t="shared" si="2"/>
        <v>0.4476744186046512</v>
      </c>
      <c r="AI6" s="12">
        <f t="shared" si="3"/>
        <v>0.5909090909090909</v>
      </c>
      <c r="AJ6" s="12">
        <f t="shared" si="4"/>
        <v>1.0385835095137421</v>
      </c>
      <c r="AK6" s="13">
        <f t="shared" si="5"/>
        <v>0.3117970081150172</v>
      </c>
      <c r="AL6" s="13">
        <f t="shared" si="6"/>
        <v>0.4205637916305085</v>
      </c>
      <c r="AM6" s="12">
        <f t="shared" si="7"/>
        <v>0.5583005046185137</v>
      </c>
      <c r="AN6" s="13">
        <f t="shared" si="8"/>
        <v>0.9788642962490222</v>
      </c>
      <c r="AO6" s="13">
        <f t="shared" si="9"/>
        <v>-0.032608586290577224</v>
      </c>
      <c r="AP6" s="13">
        <f t="shared" si="10"/>
        <v>-0.027110626974142682</v>
      </c>
    </row>
    <row r="7" spans="1:42" ht="12.75">
      <c r="A7" s="10" t="s">
        <v>538</v>
      </c>
      <c r="B7" s="10" t="s">
        <v>253</v>
      </c>
      <c r="C7" s="10" t="s">
        <v>516</v>
      </c>
      <c r="D7" s="10">
        <v>668</v>
      </c>
      <c r="E7" s="10">
        <v>606</v>
      </c>
      <c r="F7" s="10">
        <v>190</v>
      </c>
      <c r="G7" s="10">
        <v>125</v>
      </c>
      <c r="H7" s="10">
        <v>38</v>
      </c>
      <c r="I7" s="10">
        <v>5</v>
      </c>
      <c r="J7" s="10">
        <v>22</v>
      </c>
      <c r="K7" s="10">
        <v>56</v>
      </c>
      <c r="L7" s="10">
        <v>124</v>
      </c>
      <c r="M7" s="10">
        <v>5</v>
      </c>
      <c r="N7" s="10">
        <v>8</v>
      </c>
      <c r="O7" s="10">
        <v>0.088</v>
      </c>
      <c r="P7" s="10">
        <v>0.17864476386036962</v>
      </c>
      <c r="Q7" s="10">
        <v>0.5133470225872689</v>
      </c>
      <c r="R7" s="10">
        <v>0.3080082135523614</v>
      </c>
      <c r="S7" s="10">
        <v>0.13333333333333333</v>
      </c>
      <c r="T7" s="46">
        <v>487</v>
      </c>
      <c r="U7" s="46">
        <v>1</v>
      </c>
      <c r="V7" s="46">
        <v>250</v>
      </c>
      <c r="W7" s="52">
        <v>150</v>
      </c>
      <c r="X7" s="10">
        <v>20</v>
      </c>
      <c r="Y7" s="10">
        <v>87</v>
      </c>
      <c r="Z7" s="10">
        <v>2579</v>
      </c>
      <c r="AA7" s="46">
        <v>3.8607784431137726</v>
      </c>
      <c r="AB7" s="10">
        <v>0.36129032258064514</v>
      </c>
      <c r="AC7" s="52">
        <v>0.32219117109329193</v>
      </c>
      <c r="AD7" s="13">
        <v>-0.03909915148735321</v>
      </c>
      <c r="AE7" s="10">
        <v>171.82766865471763</v>
      </c>
      <c r="AF7" s="11">
        <f t="shared" si="0"/>
        <v>-18.172331345282373</v>
      </c>
      <c r="AG7" s="12">
        <f t="shared" si="1"/>
        <v>0.31353135313531355</v>
      </c>
      <c r="AH7" s="12">
        <f t="shared" si="2"/>
        <v>0.36976047904191617</v>
      </c>
      <c r="AI7" s="12">
        <f t="shared" si="3"/>
        <v>0.4900990099009901</v>
      </c>
      <c r="AJ7" s="12">
        <f t="shared" si="4"/>
        <v>0.8598594889429063</v>
      </c>
      <c r="AK7" s="13">
        <f t="shared" si="5"/>
        <v>0.2835440076810522</v>
      </c>
      <c r="AL7" s="13">
        <f t="shared" si="6"/>
        <v>0.3425563902016731</v>
      </c>
      <c r="AM7" s="12">
        <f t="shared" si="7"/>
        <v>0.46011166444672874</v>
      </c>
      <c r="AN7" s="13">
        <f t="shared" si="8"/>
        <v>0.8026680546484019</v>
      </c>
      <c r="AO7" s="13">
        <f t="shared" si="9"/>
        <v>-0.02998734545426135</v>
      </c>
      <c r="AP7" s="13">
        <f t="shared" si="10"/>
        <v>-0.027204088840243057</v>
      </c>
    </row>
    <row r="8" spans="1:42" ht="12.75">
      <c r="A8" s="10" t="s">
        <v>158</v>
      </c>
      <c r="B8" s="10" t="s">
        <v>159</v>
      </c>
      <c r="C8" s="10" t="s">
        <v>505</v>
      </c>
      <c r="D8" s="10">
        <v>439</v>
      </c>
      <c r="E8" s="10">
        <v>381</v>
      </c>
      <c r="F8" s="10">
        <v>110</v>
      </c>
      <c r="G8" s="10">
        <v>77</v>
      </c>
      <c r="H8" s="10">
        <v>28</v>
      </c>
      <c r="I8" s="10">
        <v>1</v>
      </c>
      <c r="J8" s="10">
        <v>4</v>
      </c>
      <c r="K8" s="10">
        <v>52</v>
      </c>
      <c r="L8" s="10">
        <v>92</v>
      </c>
      <c r="M8" s="10">
        <v>3</v>
      </c>
      <c r="N8" s="10">
        <v>13</v>
      </c>
      <c r="O8" s="10">
        <v>0.0227273</v>
      </c>
      <c r="P8" s="10">
        <f aca="true" t="shared" si="11" ref="P8:P20">Y8/T8</f>
        <v>0.21875</v>
      </c>
      <c r="Q8" s="10">
        <f aca="true" t="shared" si="12" ref="Q8:Q20">V8/T8</f>
        <v>0.4583333333333333</v>
      </c>
      <c r="R8" s="10">
        <f aca="true" t="shared" si="13" ref="R8:R20">W8/T8</f>
        <v>0.3229166666666667</v>
      </c>
      <c r="S8" s="10">
        <f aca="true" t="shared" si="14" ref="S8:S20">X8/W8</f>
        <v>0.06451612903225806</v>
      </c>
      <c r="T8" s="10">
        <f aca="true" t="shared" si="15" ref="T8:T20">V8+W8+Y8</f>
        <v>288</v>
      </c>
      <c r="U8" s="10">
        <v>2</v>
      </c>
      <c r="V8" s="10">
        <v>132</v>
      </c>
      <c r="W8" s="10">
        <v>93</v>
      </c>
      <c r="X8" s="10">
        <v>6</v>
      </c>
      <c r="Y8" s="10">
        <v>63</v>
      </c>
      <c r="Z8" s="10">
        <v>1823</v>
      </c>
      <c r="AA8" s="10">
        <v>4.15261959</v>
      </c>
      <c r="AB8" s="10">
        <v>0.368056</v>
      </c>
      <c r="AC8" s="16">
        <f>IF(ISERROR((J8/W8)*(0.0261231)+(X8/W8)*(-0.0995367)+(P8)*(0.0847392)+(W8/V8)*(-0.0317976)+(N8)*(0.0005908)+((E8-L8)/E8)*(-0.0701565)+(-0.0101466)+0.3942664),"-",((J8/W8)*(0.0261231)+(X8/W8)*(-0.0995367)+(P8)*(0.0847392)+(W8/V8)*(-0.0317976)+(N8)*(0.0005908)+((E8-L8)/E8)*(-0.0701565)+(-0.0101466)+0.3942664))</f>
        <v>0.32942007423280306</v>
      </c>
      <c r="AD8" s="13">
        <f aca="true" t="shared" si="16" ref="AD8:AD20">AC8-AB8</f>
        <v>-0.03863592576719693</v>
      </c>
      <c r="AE8" s="11">
        <f aca="true" t="shared" si="17" ref="AE8:AE20">AC8*(E8-L8-J8+M8)+J8</f>
        <v>98.87298137904727</v>
      </c>
      <c r="AF8" s="11">
        <f t="shared" si="0"/>
        <v>-11.127018620952725</v>
      </c>
      <c r="AG8" s="12">
        <f t="shared" si="1"/>
        <v>0.2887139107611549</v>
      </c>
      <c r="AH8" s="12">
        <f t="shared" si="2"/>
        <v>0.3744292237442922</v>
      </c>
      <c r="AI8" s="12">
        <f t="shared" si="3"/>
        <v>0.4015748031496063</v>
      </c>
      <c r="AJ8" s="12">
        <f t="shared" si="4"/>
        <v>0.7760040268938986</v>
      </c>
      <c r="AK8" s="13">
        <f t="shared" si="5"/>
        <v>0.25950913747781434</v>
      </c>
      <c r="AL8" s="13">
        <f t="shared" si="6"/>
        <v>0.34902507164166047</v>
      </c>
      <c r="AM8" s="12">
        <f t="shared" si="7"/>
        <v>0.3723700298662658</v>
      </c>
      <c r="AN8" s="13">
        <f t="shared" si="8"/>
        <v>0.7213951015079263</v>
      </c>
      <c r="AO8" s="13">
        <f t="shared" si="9"/>
        <v>-0.029204773283340535</v>
      </c>
      <c r="AP8" s="13">
        <f t="shared" si="10"/>
        <v>-0.02540415210263175</v>
      </c>
    </row>
    <row r="9" spans="1:42" ht="12.75">
      <c r="A9" s="10" t="s">
        <v>132</v>
      </c>
      <c r="B9" s="10" t="s">
        <v>478</v>
      </c>
      <c r="C9" s="10" t="s">
        <v>279</v>
      </c>
      <c r="D9" s="10">
        <v>586</v>
      </c>
      <c r="E9" s="10">
        <v>537</v>
      </c>
      <c r="F9" s="10">
        <v>181</v>
      </c>
      <c r="G9" s="10">
        <v>127</v>
      </c>
      <c r="H9" s="10">
        <v>31</v>
      </c>
      <c r="I9" s="10">
        <v>16</v>
      </c>
      <c r="J9" s="10">
        <v>7</v>
      </c>
      <c r="K9" s="10">
        <v>43</v>
      </c>
      <c r="L9" s="10">
        <v>41</v>
      </c>
      <c r="M9" s="10">
        <v>4</v>
      </c>
      <c r="N9" s="10">
        <v>39</v>
      </c>
      <c r="O9" s="10">
        <v>0.0869565</v>
      </c>
      <c r="P9" s="10">
        <f t="shared" si="11"/>
        <v>0.21138211382113822</v>
      </c>
      <c r="Q9" s="10">
        <f t="shared" si="12"/>
        <v>0.42073170731707316</v>
      </c>
      <c r="R9" s="10">
        <f t="shared" si="13"/>
        <v>0.3678861788617886</v>
      </c>
      <c r="S9" s="10">
        <f t="shared" si="14"/>
        <v>0.11602209944751381</v>
      </c>
      <c r="T9" s="10">
        <f t="shared" si="15"/>
        <v>492</v>
      </c>
      <c r="U9" s="10">
        <v>0</v>
      </c>
      <c r="V9" s="10">
        <v>207</v>
      </c>
      <c r="W9" s="10">
        <v>181</v>
      </c>
      <c r="X9" s="10">
        <v>21</v>
      </c>
      <c r="Y9" s="10">
        <v>104</v>
      </c>
      <c r="Z9" s="10">
        <v>2114</v>
      </c>
      <c r="AA9" s="10">
        <v>3.607508532</v>
      </c>
      <c r="AB9" s="10">
        <v>0.352941</v>
      </c>
      <c r="AC9" s="16">
        <f>IF(ISERROR((J9/W9)*(0.0261231)+(X9/W9)*(-0.0995367)+(P9)*(0.0847392)+(W9/V9)*(-0.0317976)+(N9)*(0.0005908)+((E9-L9)/E9)*(-0.0701565)+(-0.0135134)+0.3942664),"-",((J9/W9)*(0.0261231)+(X9/W9)*(-0.0995367)+(P9)*(0.0847392)+(W9/V9)*(-0.0317976)+(N9)*(0.0005908)+((E9-L9)/E9)*(-0.0701565)+(-0.0135134)+0.3942664))</f>
        <v>0.3185646367053319</v>
      </c>
      <c r="AD9" s="13">
        <f t="shared" si="16"/>
        <v>-0.03437636329466809</v>
      </c>
      <c r="AE9" s="11">
        <f t="shared" si="17"/>
        <v>164.05236589572863</v>
      </c>
      <c r="AF9" s="11">
        <f t="shared" si="0"/>
        <v>-16.947634104271373</v>
      </c>
      <c r="AG9" s="12">
        <f t="shared" si="1"/>
        <v>0.3370577281191806</v>
      </c>
      <c r="AH9" s="12">
        <f t="shared" si="2"/>
        <v>0.3835616438356164</v>
      </c>
      <c r="AI9" s="12">
        <f t="shared" si="3"/>
        <v>0.43947858472998136</v>
      </c>
      <c r="AJ9" s="12">
        <f t="shared" si="4"/>
        <v>0.8230402285655978</v>
      </c>
      <c r="AK9" s="13">
        <f t="shared" si="5"/>
        <v>0.30549788807398254</v>
      </c>
      <c r="AL9" s="13">
        <f t="shared" si="6"/>
        <v>0.35454172242419285</v>
      </c>
      <c r="AM9" s="12">
        <f t="shared" si="7"/>
        <v>0.4079187446847833</v>
      </c>
      <c r="AN9" s="13">
        <f t="shared" si="8"/>
        <v>0.7624604671089761</v>
      </c>
      <c r="AO9" s="13">
        <f t="shared" si="9"/>
        <v>-0.03155984004519807</v>
      </c>
      <c r="AP9" s="13">
        <f t="shared" si="10"/>
        <v>-0.029019921411423566</v>
      </c>
    </row>
    <row r="10" spans="1:42" ht="12.75">
      <c r="A10" s="10" t="s">
        <v>372</v>
      </c>
      <c r="B10" s="10" t="s">
        <v>338</v>
      </c>
      <c r="C10" s="10" t="s">
        <v>543</v>
      </c>
      <c r="D10" s="10">
        <v>689</v>
      </c>
      <c r="E10" s="10">
        <v>602</v>
      </c>
      <c r="F10" s="10">
        <v>195</v>
      </c>
      <c r="G10" s="10">
        <v>119</v>
      </c>
      <c r="H10" s="10">
        <v>33</v>
      </c>
      <c r="I10" s="10">
        <v>4</v>
      </c>
      <c r="J10" s="10">
        <v>39</v>
      </c>
      <c r="K10" s="10">
        <v>74</v>
      </c>
      <c r="L10" s="10">
        <v>159</v>
      </c>
      <c r="M10" s="10">
        <v>7</v>
      </c>
      <c r="N10" s="10">
        <v>40</v>
      </c>
      <c r="O10" s="10">
        <v>0.110429</v>
      </c>
      <c r="P10" s="10">
        <f t="shared" si="11"/>
        <v>0.23162583518930957</v>
      </c>
      <c r="Q10" s="10">
        <f t="shared" si="12"/>
        <v>0.36302895322939865</v>
      </c>
      <c r="R10" s="10">
        <f t="shared" si="13"/>
        <v>0.4053452115812918</v>
      </c>
      <c r="S10" s="10">
        <f t="shared" si="14"/>
        <v>0.02197802197802198</v>
      </c>
      <c r="T10" s="10">
        <f t="shared" si="15"/>
        <v>449</v>
      </c>
      <c r="U10" s="10">
        <v>6</v>
      </c>
      <c r="V10" s="10">
        <v>163</v>
      </c>
      <c r="W10" s="10">
        <v>182</v>
      </c>
      <c r="X10" s="10">
        <v>4</v>
      </c>
      <c r="Y10" s="10">
        <v>104</v>
      </c>
      <c r="Z10" s="10">
        <v>2704</v>
      </c>
      <c r="AA10" s="10">
        <v>3.924528302</v>
      </c>
      <c r="AB10" s="10">
        <v>0.379562</v>
      </c>
      <c r="AC10" s="16">
        <f>IF(ISERROR((J10/W10)*(0.0261231)+(X10/W10)*(-0.0995367)+(P10)*(0.0847392)+(W10/V10)*(-0.0317976)+(N10)*(0.0005908)+((E10-L10)/E10)*(-0.0701565)+(-0.0085804)+0.3942664),"-",((J10/W10)*(0.0261231)+(X10/W10)*(-0.0995367)+(P10)*(0.0847392)+(W10/V10)*(-0.0317976)+(N10)*(0.0005908)+((E10-L10)/E10)*(-0.0701565)+(-0.0085804)+0.3942664))</f>
        <v>0.3452251134348861</v>
      </c>
      <c r="AD10" s="13">
        <f t="shared" si="16"/>
        <v>-0.03433688656511391</v>
      </c>
      <c r="AE10" s="11">
        <f t="shared" si="17"/>
        <v>180.8875216217382</v>
      </c>
      <c r="AF10" s="11">
        <f t="shared" si="0"/>
        <v>-14.112478378261812</v>
      </c>
      <c r="AG10" s="12">
        <f t="shared" si="1"/>
        <v>0.3239202657807309</v>
      </c>
      <c r="AH10" s="12">
        <f t="shared" si="2"/>
        <v>0.3991291727140784</v>
      </c>
      <c r="AI10" s="12">
        <f t="shared" si="3"/>
        <v>0.5780730897009967</v>
      </c>
      <c r="AJ10" s="12">
        <f t="shared" si="4"/>
        <v>0.9772022624150751</v>
      </c>
      <c r="AK10" s="13">
        <f t="shared" si="5"/>
        <v>0.3004776106673392</v>
      </c>
      <c r="AL10" s="13">
        <f t="shared" si="6"/>
        <v>0.37864662064112947</v>
      </c>
      <c r="AM10" s="12">
        <f t="shared" si="7"/>
        <v>0.554630434587605</v>
      </c>
      <c r="AN10" s="13">
        <f t="shared" si="8"/>
        <v>0.9332770552287344</v>
      </c>
      <c r="AO10" s="13">
        <f t="shared" si="9"/>
        <v>-0.02344265511339172</v>
      </c>
      <c r="AP10" s="13">
        <f t="shared" si="10"/>
        <v>-0.020482552072948912</v>
      </c>
    </row>
    <row r="11" spans="1:42" ht="12.75">
      <c r="A11" s="10" t="s">
        <v>421</v>
      </c>
      <c r="B11" s="10" t="s">
        <v>345</v>
      </c>
      <c r="C11" s="10" t="s">
        <v>279</v>
      </c>
      <c r="D11" s="10">
        <v>423</v>
      </c>
      <c r="E11" s="10">
        <v>391</v>
      </c>
      <c r="F11" s="10">
        <v>125</v>
      </c>
      <c r="G11" s="10">
        <v>89</v>
      </c>
      <c r="H11" s="10">
        <v>28</v>
      </c>
      <c r="I11" s="10">
        <v>2</v>
      </c>
      <c r="J11" s="10">
        <v>6</v>
      </c>
      <c r="K11" s="10">
        <v>24</v>
      </c>
      <c r="L11" s="10">
        <v>42</v>
      </c>
      <c r="M11" s="10">
        <v>2</v>
      </c>
      <c r="N11" s="10">
        <v>5</v>
      </c>
      <c r="O11" s="10">
        <v>0.0666667</v>
      </c>
      <c r="P11" s="10">
        <f t="shared" si="11"/>
        <v>0.21937321937321938</v>
      </c>
      <c r="Q11" s="10">
        <f t="shared" si="12"/>
        <v>0.4700854700854701</v>
      </c>
      <c r="R11" s="10">
        <f t="shared" si="13"/>
        <v>0.31054131054131057</v>
      </c>
      <c r="S11" s="10">
        <f t="shared" si="14"/>
        <v>0.09174311926605505</v>
      </c>
      <c r="T11" s="10">
        <f t="shared" si="15"/>
        <v>351</v>
      </c>
      <c r="U11" s="10">
        <v>3</v>
      </c>
      <c r="V11" s="10">
        <v>165</v>
      </c>
      <c r="W11" s="10">
        <v>109</v>
      </c>
      <c r="X11" s="10">
        <v>10</v>
      </c>
      <c r="Y11" s="10">
        <v>77</v>
      </c>
      <c r="Z11" s="10">
        <v>1571</v>
      </c>
      <c r="AA11" s="10">
        <v>3.713947991</v>
      </c>
      <c r="AB11" s="10">
        <v>0.344928</v>
      </c>
      <c r="AC11" s="41">
        <f>IF(ISERROR((J11/W11)*(0.0261231)+(X11/W11)*(-0.0995367)+(P11)*(0.0847392)+(W11/V11)*(-0.0317976)+(N11)*(0.0005908)+((E11-L11)/E11)*(-0.0701565)+(-0.0135134)+0.3942664),"-",((J11/W11)*(0.0261231)+(X11/W11)*(-0.0995367)+(P11)*(0.0847392)+(W11/V11)*(-0.0317976)+(N11)*(0.0005908)+((E11-L11)/E11)*(-0.0701565)+(-0.0135134)+0.3942664))</f>
        <v>0.3109764776336395</v>
      </c>
      <c r="AD11" s="13">
        <f t="shared" si="16"/>
        <v>-0.03395152236636051</v>
      </c>
      <c r="AE11" s="46">
        <f t="shared" si="17"/>
        <v>113.28688478360563</v>
      </c>
      <c r="AF11" s="11">
        <f t="shared" si="0"/>
        <v>-11.713115216394371</v>
      </c>
      <c r="AG11" s="12">
        <f t="shared" si="1"/>
        <v>0.319693094629156</v>
      </c>
      <c r="AH11" s="12">
        <f t="shared" si="2"/>
        <v>0.3619047619047619</v>
      </c>
      <c r="AI11" s="12">
        <f t="shared" si="3"/>
        <v>0.44501278772378516</v>
      </c>
      <c r="AJ11" s="12">
        <f t="shared" si="4"/>
        <v>0.806917549628547</v>
      </c>
      <c r="AK11" s="13">
        <f t="shared" si="5"/>
        <v>0.2897362782189402</v>
      </c>
      <c r="AL11" s="13">
        <f t="shared" si="6"/>
        <v>0.33401639234191816</v>
      </c>
      <c r="AM11" s="12">
        <f t="shared" si="7"/>
        <v>0.41505597131356936</v>
      </c>
      <c r="AN11" s="13">
        <f t="shared" si="8"/>
        <v>0.7490723636554875</v>
      </c>
      <c r="AO11" s="13">
        <f t="shared" si="9"/>
        <v>-0.029956816410215803</v>
      </c>
      <c r="AP11" s="13">
        <f t="shared" si="10"/>
        <v>-0.02788836956284374</v>
      </c>
    </row>
    <row r="12" spans="1:42" ht="12.75">
      <c r="A12" s="10" t="s">
        <v>2</v>
      </c>
      <c r="B12" s="10" t="s">
        <v>3</v>
      </c>
      <c r="C12" s="10" t="s">
        <v>566</v>
      </c>
      <c r="D12" s="10">
        <v>595</v>
      </c>
      <c r="E12" s="10">
        <v>540</v>
      </c>
      <c r="F12" s="10">
        <v>178</v>
      </c>
      <c r="G12" s="10">
        <v>126</v>
      </c>
      <c r="H12" s="10">
        <v>40</v>
      </c>
      <c r="I12" s="10">
        <v>0</v>
      </c>
      <c r="J12" s="10">
        <v>12</v>
      </c>
      <c r="K12" s="10">
        <v>46</v>
      </c>
      <c r="L12" s="10">
        <v>51</v>
      </c>
      <c r="M12" s="10">
        <v>7</v>
      </c>
      <c r="N12" s="10">
        <v>1</v>
      </c>
      <c r="O12" s="10">
        <v>0.0424528</v>
      </c>
      <c r="P12" s="10">
        <f t="shared" si="11"/>
        <v>0.24193548387096775</v>
      </c>
      <c r="Q12" s="10">
        <f t="shared" si="12"/>
        <v>0.4274193548387097</v>
      </c>
      <c r="R12" s="10">
        <f t="shared" si="13"/>
        <v>0.33064516129032256</v>
      </c>
      <c r="S12" s="10">
        <f t="shared" si="14"/>
        <v>0.1402439024390244</v>
      </c>
      <c r="T12" s="10">
        <f t="shared" si="15"/>
        <v>496</v>
      </c>
      <c r="U12" s="10">
        <v>2</v>
      </c>
      <c r="V12" s="10">
        <v>212</v>
      </c>
      <c r="W12" s="10">
        <v>164</v>
      </c>
      <c r="X12" s="10">
        <v>23</v>
      </c>
      <c r="Y12" s="10">
        <v>120</v>
      </c>
      <c r="Z12" s="10">
        <v>2279</v>
      </c>
      <c r="AA12" s="10">
        <v>3.830252101</v>
      </c>
      <c r="AB12" s="10">
        <v>0.342975</v>
      </c>
      <c r="AC12" s="16">
        <f>IF(ISERROR((J12/W12)*(0.0261231)+(X12/W12)*(-0.0995367)+(P12)*(0.0847392)+(W12/V12)*(-0.0317976)+(N12)*(0.0005908)+((E12-L12)/E12)*(-0.0701565)+(-0.0059751)+0.3942664),"-",((J12/W12)*(0.0261231)+(X12/W12)*(-0.0995367)+(P12)*(0.0847392)+(W12/V12)*(-0.0317976)+(N12)*(0.0005908)+((E12-L12)/E12)*(-0.0701565)+(-0.0059751)+0.3942664))</f>
        <v>0.30920679872283996</v>
      </c>
      <c r="AD12" s="13">
        <f t="shared" si="16"/>
        <v>-0.033768201277160015</v>
      </c>
      <c r="AE12" s="11">
        <f t="shared" si="17"/>
        <v>161.65609058185453</v>
      </c>
      <c r="AF12" s="11">
        <f t="shared" si="0"/>
        <v>-16.343909418145472</v>
      </c>
      <c r="AG12" s="12">
        <f t="shared" si="1"/>
        <v>0.3296296296296296</v>
      </c>
      <c r="AH12" s="12">
        <f t="shared" si="2"/>
        <v>0.3798319327731092</v>
      </c>
      <c r="AI12" s="12">
        <f t="shared" si="3"/>
        <v>0.4759259259259259</v>
      </c>
      <c r="AJ12" s="12">
        <f t="shared" si="4"/>
        <v>0.8557578586990351</v>
      </c>
      <c r="AK12" s="13">
        <f t="shared" si="5"/>
        <v>0.299363130707138</v>
      </c>
      <c r="AL12" s="13">
        <f t="shared" si="6"/>
        <v>0.352363177448495</v>
      </c>
      <c r="AM12" s="12">
        <f t="shared" si="7"/>
        <v>0.4456594270034343</v>
      </c>
      <c r="AN12" s="13">
        <f t="shared" si="8"/>
        <v>0.7980226044519293</v>
      </c>
      <c r="AO12" s="13">
        <f t="shared" si="9"/>
        <v>-0.030266498922491614</v>
      </c>
      <c r="AP12" s="13">
        <f t="shared" si="10"/>
        <v>-0.027468755324614236</v>
      </c>
    </row>
    <row r="13" spans="1:42" ht="12.75">
      <c r="A13" s="10" t="s">
        <v>329</v>
      </c>
      <c r="B13" s="10" t="s">
        <v>330</v>
      </c>
      <c r="C13" s="10" t="s">
        <v>282</v>
      </c>
      <c r="D13" s="10">
        <v>429</v>
      </c>
      <c r="E13" s="10">
        <v>378</v>
      </c>
      <c r="F13" s="10">
        <v>115</v>
      </c>
      <c r="G13" s="10">
        <v>85</v>
      </c>
      <c r="H13" s="10">
        <v>20</v>
      </c>
      <c r="I13" s="10">
        <v>6</v>
      </c>
      <c r="J13" s="10">
        <v>4</v>
      </c>
      <c r="K13" s="10">
        <v>19</v>
      </c>
      <c r="L13" s="10">
        <v>70</v>
      </c>
      <c r="M13" s="10">
        <v>3</v>
      </c>
      <c r="N13" s="10">
        <v>13</v>
      </c>
      <c r="O13" s="10">
        <v>0.037594</v>
      </c>
      <c r="P13" s="10">
        <f t="shared" si="11"/>
        <v>0.25675675675675674</v>
      </c>
      <c r="Q13" s="10">
        <f t="shared" si="12"/>
        <v>0.44932432432432434</v>
      </c>
      <c r="R13" s="10">
        <f t="shared" si="13"/>
        <v>0.2939189189189189</v>
      </c>
      <c r="S13" s="10">
        <f t="shared" si="14"/>
        <v>0.08045977011494253</v>
      </c>
      <c r="T13" s="10">
        <f t="shared" si="15"/>
        <v>296</v>
      </c>
      <c r="U13" s="10">
        <v>14</v>
      </c>
      <c r="V13" s="10">
        <v>133</v>
      </c>
      <c r="W13" s="10">
        <v>87</v>
      </c>
      <c r="X13" s="10">
        <v>7</v>
      </c>
      <c r="Y13" s="10">
        <v>76</v>
      </c>
      <c r="Z13" s="10">
        <v>1577</v>
      </c>
      <c r="AA13" s="10">
        <v>3.675990676</v>
      </c>
      <c r="AB13" s="10">
        <v>0.361564</v>
      </c>
      <c r="AC13" s="16">
        <f>IF(ISERROR((J13/W13)*(0.0261231)+(X13/W13)*(-0.0995367)+(P13)*(0.0847392)+(W13/V13)*(-0.0317976)+(N13)*(0.0005908)+((E13-L13)/E13)*(-0.0701565)+(-0.0096755)+0.3942664),"-",((J13/W13)*(0.0261231)+(X13/W13)*(-0.0995367)+(P13)*(0.0847392)+(W13/V13)*(-0.0317976)+(N13)*(0.0005908)+((E13-L13)/E13)*(-0.0701565)+(-0.0096755)+0.3942664))</f>
        <v>0.32925653484098566</v>
      </c>
      <c r="AD13" s="13">
        <f t="shared" si="16"/>
        <v>-0.03230746515901434</v>
      </c>
      <c r="AE13" s="11">
        <f t="shared" si="17"/>
        <v>105.0817561961826</v>
      </c>
      <c r="AF13" s="11">
        <f t="shared" si="0"/>
        <v>-9.918243803817404</v>
      </c>
      <c r="AG13" s="12">
        <f t="shared" si="1"/>
        <v>0.30423280423280424</v>
      </c>
      <c r="AH13" s="12">
        <f t="shared" si="2"/>
        <v>0.357487922705314</v>
      </c>
      <c r="AI13" s="12">
        <f t="shared" si="3"/>
        <v>0.3968253968253968</v>
      </c>
      <c r="AJ13" s="12">
        <f t="shared" si="4"/>
        <v>0.7543133195307108</v>
      </c>
      <c r="AK13" s="13">
        <f t="shared" si="5"/>
        <v>0.2779940640110651</v>
      </c>
      <c r="AL13" s="13">
        <f t="shared" si="6"/>
        <v>0.3335308120680739</v>
      </c>
      <c r="AM13" s="12">
        <f t="shared" si="7"/>
        <v>0.37058665660365764</v>
      </c>
      <c r="AN13" s="13">
        <f t="shared" si="8"/>
        <v>0.7041174686717315</v>
      </c>
      <c r="AO13" s="13">
        <f t="shared" si="9"/>
        <v>-0.026238740221739165</v>
      </c>
      <c r="AP13" s="13">
        <f t="shared" si="10"/>
        <v>-0.023957110637240098</v>
      </c>
    </row>
    <row r="14" spans="1:42" ht="12.75">
      <c r="A14" s="10" t="s">
        <v>473</v>
      </c>
      <c r="B14" s="10" t="s">
        <v>474</v>
      </c>
      <c r="C14" s="10" t="s">
        <v>539</v>
      </c>
      <c r="D14" s="10">
        <v>437</v>
      </c>
      <c r="E14" s="10">
        <v>406</v>
      </c>
      <c r="F14" s="10">
        <v>123</v>
      </c>
      <c r="G14" s="10">
        <v>87</v>
      </c>
      <c r="H14" s="10">
        <v>26</v>
      </c>
      <c r="I14" s="10">
        <v>8</v>
      </c>
      <c r="J14" s="10">
        <v>2</v>
      </c>
      <c r="K14" s="10">
        <v>21</v>
      </c>
      <c r="L14" s="10">
        <v>62</v>
      </c>
      <c r="M14" s="10">
        <v>4</v>
      </c>
      <c r="N14" s="10">
        <v>22</v>
      </c>
      <c r="O14" s="10">
        <v>0.0656934</v>
      </c>
      <c r="P14" s="10">
        <f t="shared" si="11"/>
        <v>0.23255813953488372</v>
      </c>
      <c r="Q14" s="10">
        <f t="shared" si="12"/>
        <v>0.39825581395348836</v>
      </c>
      <c r="R14" s="10">
        <f t="shared" si="13"/>
        <v>0.3691860465116279</v>
      </c>
      <c r="S14" s="10">
        <f t="shared" si="14"/>
        <v>0.06299212598425197</v>
      </c>
      <c r="T14" s="10">
        <f t="shared" si="15"/>
        <v>344</v>
      </c>
      <c r="U14" s="10">
        <v>4</v>
      </c>
      <c r="V14" s="10">
        <v>137</v>
      </c>
      <c r="W14" s="10">
        <v>127</v>
      </c>
      <c r="X14" s="10">
        <v>8</v>
      </c>
      <c r="Y14" s="10">
        <v>80</v>
      </c>
      <c r="Z14" s="10">
        <v>1686</v>
      </c>
      <c r="AA14" s="10">
        <f>Z14/D14</f>
        <v>3.85812356979405</v>
      </c>
      <c r="AB14" s="10">
        <v>0.349711</v>
      </c>
      <c r="AC14" s="41">
        <f>IF(ISERROR((J14/W14)*(0.0261231)+(X14/W14)*(-0.0995367)+(P14)*(0.0847392)+(W14/V14)*(-0.0317976)+(N14)*(0.0005908)+((E14-L14)/E14)*(-0.0701565)+(-0.0123745)+0.3942664),"-",((J14/W14)*(0.0261231)+(X14/W14)*(-0.0995367)+(P14)*(0.0847392)+(W14/V14)*(-0.0317976)+(N14)*(0.0005908)+((E14-L14)/E14)*(-0.0701565)+(-0.0123745)+0.3942664))</f>
        <v>0.3198180966407146</v>
      </c>
      <c r="AD14" s="13">
        <f t="shared" si="16"/>
        <v>-0.029892903359285405</v>
      </c>
      <c r="AE14" s="46">
        <f t="shared" si="17"/>
        <v>112.65706143768725</v>
      </c>
      <c r="AF14" s="11">
        <f t="shared" si="0"/>
        <v>-10.342938562312753</v>
      </c>
      <c r="AG14" s="12">
        <f t="shared" si="1"/>
        <v>0.30295566502463056</v>
      </c>
      <c r="AH14" s="12">
        <f t="shared" si="2"/>
        <v>0.34022988505747126</v>
      </c>
      <c r="AI14" s="12">
        <f t="shared" si="3"/>
        <v>0.3891625615763547</v>
      </c>
      <c r="AJ14" s="12">
        <f t="shared" si="4"/>
        <v>0.729392446633826</v>
      </c>
      <c r="AK14" s="13">
        <f t="shared" si="5"/>
        <v>0.27748044689085527</v>
      </c>
      <c r="AL14" s="13">
        <f t="shared" si="6"/>
        <v>0.316453014799281</v>
      </c>
      <c r="AM14" s="12">
        <f t="shared" si="7"/>
        <v>0.3636873434425794</v>
      </c>
      <c r="AN14" s="13">
        <f t="shared" si="8"/>
        <v>0.6801403582418604</v>
      </c>
      <c r="AO14" s="13">
        <f t="shared" si="9"/>
        <v>-0.02547521813377529</v>
      </c>
      <c r="AP14" s="13">
        <f t="shared" si="10"/>
        <v>-0.023776870258190252</v>
      </c>
    </row>
    <row r="15" spans="1:42" ht="12.75">
      <c r="A15" s="10" t="s">
        <v>362</v>
      </c>
      <c r="B15" s="10" t="s">
        <v>62</v>
      </c>
      <c r="C15" s="10" t="s">
        <v>562</v>
      </c>
      <c r="D15" s="10">
        <v>689</v>
      </c>
      <c r="E15" s="10">
        <v>631</v>
      </c>
      <c r="F15" s="10">
        <v>213</v>
      </c>
      <c r="G15" s="10">
        <v>155</v>
      </c>
      <c r="H15" s="10">
        <v>41</v>
      </c>
      <c r="I15" s="10">
        <v>6</v>
      </c>
      <c r="J15" s="10">
        <v>11</v>
      </c>
      <c r="K15" s="10">
        <v>47</v>
      </c>
      <c r="L15" s="10">
        <v>78</v>
      </c>
      <c r="M15" s="10">
        <v>9</v>
      </c>
      <c r="N15" s="10">
        <v>6</v>
      </c>
      <c r="O15" s="10">
        <v>0.0902256</v>
      </c>
      <c r="P15" s="10">
        <f t="shared" si="11"/>
        <v>0.2615658362989324</v>
      </c>
      <c r="Q15" s="10">
        <f t="shared" si="12"/>
        <v>0.47330960854092524</v>
      </c>
      <c r="R15" s="10">
        <f t="shared" si="13"/>
        <v>0.26512455516014233</v>
      </c>
      <c r="S15" s="10">
        <f t="shared" si="14"/>
        <v>0.013422818791946308</v>
      </c>
      <c r="T15" s="10">
        <f t="shared" si="15"/>
        <v>562</v>
      </c>
      <c r="U15" s="10">
        <v>2</v>
      </c>
      <c r="V15" s="10">
        <v>266</v>
      </c>
      <c r="W15" s="10">
        <v>149</v>
      </c>
      <c r="X15" s="10">
        <v>2</v>
      </c>
      <c r="Y15" s="10">
        <v>147</v>
      </c>
      <c r="Z15" s="10">
        <v>2492</v>
      </c>
      <c r="AA15" s="10">
        <v>3.616835994</v>
      </c>
      <c r="AB15" s="10">
        <v>0.366606</v>
      </c>
      <c r="AC15" s="16">
        <f>IF(ISERROR((J15/W15)*(0.0261231)+(X15/W15)*(-0.0995367)+(P15)*(0.0847392)+(W15/V15)*(-0.0317976)+(N15)*(0.0005908)+((E15-L15)/E15)*(-0.0701565)+(-0.0043388)+0.3942664),"-",((J15/W15)*(0.0261231)+(X15/W15)*(-0.0995367)+(P15)*(0.0847392)+(W15/V15)*(-0.0317976)+(N15)*(0.0005908)+((E15-L15)/E15)*(-0.0701565)+(-0.0043388)+0.3942664))</f>
        <v>0.33693410737834006</v>
      </c>
      <c r="AD15" s="13">
        <f t="shared" si="16"/>
        <v>-0.029671892621659923</v>
      </c>
      <c r="AE15" s="11">
        <f t="shared" si="17"/>
        <v>196.65069316546538</v>
      </c>
      <c r="AF15" s="11">
        <f t="shared" si="0"/>
        <v>-16.349306834534616</v>
      </c>
      <c r="AG15" s="12">
        <f t="shared" si="1"/>
        <v>0.3375594294770206</v>
      </c>
      <c r="AH15" s="12">
        <f t="shared" si="2"/>
        <v>0.3802612481857765</v>
      </c>
      <c r="AI15" s="12">
        <f t="shared" si="3"/>
        <v>0.4595879556259905</v>
      </c>
      <c r="AJ15" s="12">
        <f t="shared" si="4"/>
        <v>0.839849203811767</v>
      </c>
      <c r="AK15" s="13">
        <f t="shared" si="5"/>
        <v>0.3116492760150006</v>
      </c>
      <c r="AL15" s="13">
        <f t="shared" si="6"/>
        <v>0.3565322106900804</v>
      </c>
      <c r="AM15" s="12">
        <f t="shared" si="7"/>
        <v>0.43367780216397045</v>
      </c>
      <c r="AN15" s="13">
        <f t="shared" si="8"/>
        <v>0.7902100128540508</v>
      </c>
      <c r="AO15" s="13">
        <f t="shared" si="9"/>
        <v>-0.025910153462020025</v>
      </c>
      <c r="AP15" s="13">
        <f t="shared" si="10"/>
        <v>-0.023729037495696104</v>
      </c>
    </row>
    <row r="16" spans="1:42" ht="12.75">
      <c r="A16" s="10" t="s">
        <v>424</v>
      </c>
      <c r="B16" s="10" t="s">
        <v>425</v>
      </c>
      <c r="C16" s="10" t="s">
        <v>279</v>
      </c>
      <c r="D16" s="10">
        <v>347</v>
      </c>
      <c r="E16" s="10">
        <v>301</v>
      </c>
      <c r="F16" s="10">
        <v>88</v>
      </c>
      <c r="G16" s="10">
        <v>54</v>
      </c>
      <c r="H16" s="10">
        <v>21</v>
      </c>
      <c r="I16" s="10">
        <v>3</v>
      </c>
      <c r="J16" s="10">
        <v>10</v>
      </c>
      <c r="K16" s="10">
        <v>33</v>
      </c>
      <c r="L16" s="10">
        <v>57</v>
      </c>
      <c r="M16" s="10">
        <v>5</v>
      </c>
      <c r="N16" s="10">
        <v>1</v>
      </c>
      <c r="O16" s="10">
        <v>0.0705882</v>
      </c>
      <c r="P16" s="10">
        <f t="shared" si="11"/>
        <v>0.2248995983935743</v>
      </c>
      <c r="Q16" s="10">
        <f t="shared" si="12"/>
        <v>0.3413654618473896</v>
      </c>
      <c r="R16" s="10">
        <f t="shared" si="13"/>
        <v>0.43373493975903615</v>
      </c>
      <c r="S16" s="10">
        <f t="shared" si="14"/>
        <v>0.08333333333333333</v>
      </c>
      <c r="T16" s="10">
        <f t="shared" si="15"/>
        <v>249</v>
      </c>
      <c r="U16" s="10">
        <v>7</v>
      </c>
      <c r="V16" s="10">
        <v>85</v>
      </c>
      <c r="W16" s="10">
        <v>108</v>
      </c>
      <c r="X16" s="10">
        <v>9</v>
      </c>
      <c r="Y16" s="10">
        <v>56</v>
      </c>
      <c r="Z16" s="10">
        <v>1359</v>
      </c>
      <c r="AA16" s="10">
        <v>3.916426513</v>
      </c>
      <c r="AB16" s="10">
        <v>0.32636</v>
      </c>
      <c r="AC16" s="41">
        <f>IF(ISERROR((J16/W16)*(0.0261231)+(X16/W16)*(-0.0995367)+(P16)*(0.0847392)+(W16/V16)*(-0.0317976)+(N16)*(0.0005908)+((E16-L16)/E16)*(-0.0701565)+(-0.0135134)+0.3942664),"-",((J16/W16)*(0.0261231)+(X16/W16)*(-0.0995367)+(P16)*(0.0847392)+(W16/V16)*(-0.0317976)+(N16)*(0.0005908)+((E16-L16)/E16)*(-0.0701565)+(-0.0135134)+0.3942664))</f>
        <v>0.2972529862992731</v>
      </c>
      <c r="AD16" s="13">
        <f t="shared" si="16"/>
        <v>-0.02910701370072688</v>
      </c>
      <c r="AE16" s="46">
        <f t="shared" si="17"/>
        <v>81.04346372552627</v>
      </c>
      <c r="AF16" s="11">
        <f t="shared" si="0"/>
        <v>-6.956536274473734</v>
      </c>
      <c r="AG16" s="12">
        <f t="shared" si="1"/>
        <v>0.292358803986711</v>
      </c>
      <c r="AH16" s="12">
        <f t="shared" si="2"/>
        <v>0.3699421965317919</v>
      </c>
      <c r="AI16" s="12">
        <f t="shared" si="3"/>
        <v>0.4717607973421927</v>
      </c>
      <c r="AJ16" s="12">
        <f t="shared" si="4"/>
        <v>0.8417029938739846</v>
      </c>
      <c r="AK16" s="13">
        <f t="shared" si="5"/>
        <v>0.26924738779244606</v>
      </c>
      <c r="AL16" s="13">
        <f t="shared" si="6"/>
        <v>0.3498366003627927</v>
      </c>
      <c r="AM16" s="12">
        <f t="shared" si="7"/>
        <v>0.44864938114792774</v>
      </c>
      <c r="AN16" s="13">
        <f t="shared" si="8"/>
        <v>0.7984859815107204</v>
      </c>
      <c r="AO16" s="13">
        <f t="shared" si="9"/>
        <v>-0.023111416194264933</v>
      </c>
      <c r="AP16" s="13">
        <f t="shared" si="10"/>
        <v>-0.020105596168999207</v>
      </c>
    </row>
    <row r="17" spans="1:42" ht="12.75">
      <c r="A17" s="10" t="s">
        <v>270</v>
      </c>
      <c r="B17" s="10" t="s">
        <v>306</v>
      </c>
      <c r="C17" s="10" t="s">
        <v>280</v>
      </c>
      <c r="D17" s="10">
        <v>690</v>
      </c>
      <c r="E17" s="10">
        <v>611</v>
      </c>
      <c r="F17" s="10">
        <v>185</v>
      </c>
      <c r="G17" s="10">
        <v>113</v>
      </c>
      <c r="H17" s="10">
        <v>45</v>
      </c>
      <c r="I17" s="10">
        <v>4</v>
      </c>
      <c r="J17" s="10">
        <v>23</v>
      </c>
      <c r="K17" s="10">
        <v>67</v>
      </c>
      <c r="L17" s="10">
        <v>139</v>
      </c>
      <c r="M17" s="10">
        <v>3</v>
      </c>
      <c r="N17" s="10">
        <v>17</v>
      </c>
      <c r="O17" s="10">
        <v>0.0481283</v>
      </c>
      <c r="P17" s="10">
        <f t="shared" si="11"/>
        <v>0.21987315010570824</v>
      </c>
      <c r="Q17" s="10">
        <f t="shared" si="12"/>
        <v>0.3953488372093023</v>
      </c>
      <c r="R17" s="10">
        <f t="shared" si="13"/>
        <v>0.38477801268498946</v>
      </c>
      <c r="S17" s="10">
        <f t="shared" si="14"/>
        <v>0.04395604395604396</v>
      </c>
      <c r="T17" s="10">
        <f t="shared" si="15"/>
        <v>473</v>
      </c>
      <c r="U17" s="10">
        <v>7</v>
      </c>
      <c r="V17" s="10">
        <v>187</v>
      </c>
      <c r="W17" s="10">
        <v>182</v>
      </c>
      <c r="X17" s="10">
        <v>8</v>
      </c>
      <c r="Y17" s="10">
        <v>104</v>
      </c>
      <c r="Z17" s="10">
        <v>2765</v>
      </c>
      <c r="AA17" s="10">
        <v>4.007246377</v>
      </c>
      <c r="AB17" s="10">
        <v>0.358407</v>
      </c>
      <c r="AC17" s="16">
        <f>IF(ISERROR((J17/W17)*(0.0261231)+(X17/W17)*(-0.0995367)+(P17)*(0.0847392)+(W17/V17)*(-0.0317976)+(N17)*(0.0005908)+((E17-L17)/E17)*(-0.0701565)+(-0.0055043)+0.3942664),"-",((J17/W17)*(0.0261231)+(X17/W17)*(-0.0995367)+(P17)*(0.0847392)+(W17/V17)*(-0.0317976)+(N17)*(0.0005908)+((E17-L17)/E17)*(-0.0701565)+(-0.0055043)+0.3942664))</f>
        <v>0.33122002606261947</v>
      </c>
      <c r="AD17" s="13">
        <f t="shared" si="16"/>
        <v>-0.02718697393738051</v>
      </c>
      <c r="AE17" s="11">
        <f t="shared" si="17"/>
        <v>172.711451780304</v>
      </c>
      <c r="AF17" s="11">
        <f t="shared" si="0"/>
        <v>-12.288548219695997</v>
      </c>
      <c r="AG17" s="12">
        <f t="shared" si="1"/>
        <v>0.3027823240589198</v>
      </c>
      <c r="AH17" s="12">
        <f t="shared" si="2"/>
        <v>0.376453488372093</v>
      </c>
      <c r="AI17" s="12">
        <f t="shared" si="3"/>
        <v>0.49427168576104746</v>
      </c>
      <c r="AJ17" s="12">
        <f t="shared" si="4"/>
        <v>0.8707251741331405</v>
      </c>
      <c r="AK17" s="13">
        <f t="shared" si="5"/>
        <v>0.2826701338466514</v>
      </c>
      <c r="AL17" s="13">
        <f t="shared" si="6"/>
        <v>0.3585922264248605</v>
      </c>
      <c r="AM17" s="12">
        <f t="shared" si="7"/>
        <v>0.47415949554877906</v>
      </c>
      <c r="AN17" s="13">
        <f t="shared" si="8"/>
        <v>0.8327517219736396</v>
      </c>
      <c r="AO17" s="13">
        <f t="shared" si="9"/>
        <v>-0.0201121902122684</v>
      </c>
      <c r="AP17" s="13">
        <f t="shared" si="10"/>
        <v>-0.017861261947232532</v>
      </c>
    </row>
    <row r="18" spans="1:42" ht="12.75">
      <c r="A18" s="10" t="s">
        <v>4</v>
      </c>
      <c r="B18" s="10" t="s">
        <v>5</v>
      </c>
      <c r="C18" s="10" t="s">
        <v>566</v>
      </c>
      <c r="D18" s="10">
        <v>576</v>
      </c>
      <c r="E18" s="10">
        <v>525</v>
      </c>
      <c r="F18" s="10">
        <v>157</v>
      </c>
      <c r="G18" s="10">
        <v>108</v>
      </c>
      <c r="H18" s="10">
        <v>25</v>
      </c>
      <c r="I18" s="10">
        <v>3</v>
      </c>
      <c r="J18" s="10">
        <v>21</v>
      </c>
      <c r="K18" s="10">
        <v>40</v>
      </c>
      <c r="L18" s="10">
        <v>95</v>
      </c>
      <c r="M18" s="10">
        <v>9</v>
      </c>
      <c r="N18" s="10">
        <v>0</v>
      </c>
      <c r="O18" s="10">
        <v>0.044586</v>
      </c>
      <c r="P18" s="10">
        <f t="shared" si="11"/>
        <v>0.20045558086560364</v>
      </c>
      <c r="Q18" s="10">
        <f t="shared" si="12"/>
        <v>0.357630979498861</v>
      </c>
      <c r="R18" s="10">
        <f t="shared" si="13"/>
        <v>0.4419134396355353</v>
      </c>
      <c r="S18" s="10">
        <f t="shared" si="14"/>
        <v>0.1134020618556701</v>
      </c>
      <c r="T18" s="10">
        <f t="shared" si="15"/>
        <v>439</v>
      </c>
      <c r="U18" s="10">
        <v>2</v>
      </c>
      <c r="V18" s="10">
        <v>157</v>
      </c>
      <c r="W18" s="10">
        <v>194</v>
      </c>
      <c r="X18" s="10">
        <v>22</v>
      </c>
      <c r="Y18" s="10">
        <v>88</v>
      </c>
      <c r="Z18" s="10">
        <v>2202</v>
      </c>
      <c r="AA18" s="10">
        <v>3.822916667</v>
      </c>
      <c r="AB18" s="10">
        <v>0.325359</v>
      </c>
      <c r="AC18" s="16">
        <f>IF(ISERROR((J18/W18)*(0.0261231)+(X18/W18)*(-0.0995367)+(P18)*(0.0847392)+(W18/V18)*(-0.0317976)+(N18)*(0.0005908)+((E18-L18)/E18)*(-0.0701565)+(-0.0059751)+0.3942664),"-",((J18/W18)*(0.0261231)+(X18/W18)*(-0.0995367)+(P18)*(0.0847392)+(W18/V18)*(-0.0317976)+(N18)*(0.0005908)+((E18-L18)/E18)*(-0.0701565)+(-0.0059751)+0.3942664))</f>
        <v>0.3000650205986577</v>
      </c>
      <c r="AD18" s="13">
        <f t="shared" si="16"/>
        <v>-0.025293979401342315</v>
      </c>
      <c r="AE18" s="11">
        <f t="shared" si="17"/>
        <v>146.4271786102389</v>
      </c>
      <c r="AF18" s="11">
        <f t="shared" si="0"/>
        <v>-10.572821389761089</v>
      </c>
      <c r="AG18" s="12">
        <f t="shared" si="1"/>
        <v>0.29904761904761906</v>
      </c>
      <c r="AH18" s="12">
        <f t="shared" si="2"/>
        <v>0.3454861111111111</v>
      </c>
      <c r="AI18" s="12">
        <f t="shared" si="3"/>
        <v>0.4723809523809524</v>
      </c>
      <c r="AJ18" s="12">
        <f t="shared" si="4"/>
        <v>0.8178670634920635</v>
      </c>
      <c r="AK18" s="13">
        <f t="shared" si="5"/>
        <v>0.2789089116385503</v>
      </c>
      <c r="AL18" s="13">
        <f t="shared" si="6"/>
        <v>0.3271305184205537</v>
      </c>
      <c r="AM18" s="12">
        <f t="shared" si="7"/>
        <v>0.45224224497188364</v>
      </c>
      <c r="AN18" s="13">
        <f t="shared" si="8"/>
        <v>0.7793727633924373</v>
      </c>
      <c r="AO18" s="13">
        <f t="shared" si="9"/>
        <v>-0.020138707409068757</v>
      </c>
      <c r="AP18" s="13">
        <f t="shared" si="10"/>
        <v>-0.01835559269055742</v>
      </c>
    </row>
    <row r="19" spans="1:42" ht="12.75">
      <c r="A19" s="10" t="s">
        <v>77</v>
      </c>
      <c r="B19" s="10" t="s">
        <v>78</v>
      </c>
      <c r="C19" s="10" t="s">
        <v>508</v>
      </c>
      <c r="D19" s="10">
        <v>376</v>
      </c>
      <c r="E19" s="10">
        <v>333</v>
      </c>
      <c r="F19" s="10">
        <v>91</v>
      </c>
      <c r="G19" s="10">
        <v>62</v>
      </c>
      <c r="H19" s="10">
        <v>16</v>
      </c>
      <c r="I19" s="10">
        <v>7</v>
      </c>
      <c r="J19" s="10">
        <v>6</v>
      </c>
      <c r="K19" s="10">
        <v>40</v>
      </c>
      <c r="L19" s="10">
        <v>79</v>
      </c>
      <c r="M19" s="10">
        <v>3</v>
      </c>
      <c r="N19" s="10">
        <v>6</v>
      </c>
      <c r="O19" s="10">
        <v>0.0980392</v>
      </c>
      <c r="P19" s="10">
        <f t="shared" si="11"/>
        <v>0.22265625</v>
      </c>
      <c r="Q19" s="10">
        <f t="shared" si="12"/>
        <v>0.3984375</v>
      </c>
      <c r="R19" s="10">
        <f t="shared" si="13"/>
        <v>0.37890625</v>
      </c>
      <c r="S19" s="10">
        <f t="shared" si="14"/>
        <v>0.12371134020618557</v>
      </c>
      <c r="T19" s="10">
        <f t="shared" si="15"/>
        <v>256</v>
      </c>
      <c r="U19" s="10">
        <v>0</v>
      </c>
      <c r="V19" s="10">
        <v>102</v>
      </c>
      <c r="W19" s="10">
        <v>97</v>
      </c>
      <c r="X19" s="10">
        <v>12</v>
      </c>
      <c r="Y19" s="10">
        <v>57</v>
      </c>
      <c r="Z19" s="10">
        <v>1575</v>
      </c>
      <c r="AA19" s="10">
        <v>4.188829787</v>
      </c>
      <c r="AB19" s="10">
        <v>0.338645</v>
      </c>
      <c r="AC19" s="16">
        <f>IF(ISERROR((J19/W19)*(0.0261231)+(X19/W19)*(-0.0995367)+(P19)*(0.0847392)+(W19/V19)*(-0.0317976)+(N19)*(0.0005908)+((E19-L19)/E19)*(-0.0701565)+(-0.0064676)+0.3942664),"-",((J19/W19)*(0.0261231)+(X19/W19)*(-0.0995367)+(P19)*(0.0847392)+(W19/V19)*(-0.0317976)+(N19)*(0.0005908)+((E19-L19)/E19)*(-0.0701565)+(-0.0064676)+0.3942664))</f>
        <v>0.31576169591555625</v>
      </c>
      <c r="AD19" s="13">
        <f t="shared" si="16"/>
        <v>-0.022883304084443723</v>
      </c>
      <c r="AE19" s="11">
        <f t="shared" si="17"/>
        <v>85.25618567480461</v>
      </c>
      <c r="AF19" s="11">
        <f t="shared" si="0"/>
        <v>-5.7438143251953875</v>
      </c>
      <c r="AG19" s="12">
        <f t="shared" si="1"/>
        <v>0.2732732732732733</v>
      </c>
      <c r="AH19" s="12">
        <f t="shared" si="2"/>
        <v>0.3484042553191489</v>
      </c>
      <c r="AI19" s="12">
        <f t="shared" si="3"/>
        <v>0.3843843843843844</v>
      </c>
      <c r="AJ19" s="12">
        <f t="shared" si="4"/>
        <v>0.7327886397035333</v>
      </c>
      <c r="AK19" s="13">
        <f t="shared" si="5"/>
        <v>0.2560245816060199</v>
      </c>
      <c r="AL19" s="13">
        <f t="shared" si="6"/>
        <v>0.3331281533904378</v>
      </c>
      <c r="AM19" s="12">
        <f t="shared" si="7"/>
        <v>0.367135692717131</v>
      </c>
      <c r="AN19" s="13">
        <f t="shared" si="8"/>
        <v>0.7002638461075688</v>
      </c>
      <c r="AO19" s="13">
        <f t="shared" si="9"/>
        <v>-0.017248691667253402</v>
      </c>
      <c r="AP19" s="13">
        <f t="shared" si="10"/>
        <v>-0.01527610192871115</v>
      </c>
    </row>
    <row r="20" spans="1:42" ht="12.75">
      <c r="A20" s="10" t="s">
        <v>375</v>
      </c>
      <c r="B20" s="10" t="s">
        <v>376</v>
      </c>
      <c r="C20" s="10" t="s">
        <v>543</v>
      </c>
      <c r="D20" s="10">
        <v>551</v>
      </c>
      <c r="E20" s="10">
        <v>487</v>
      </c>
      <c r="F20" s="10">
        <v>142</v>
      </c>
      <c r="G20" s="10">
        <v>101</v>
      </c>
      <c r="H20" s="10">
        <v>30</v>
      </c>
      <c r="I20" s="10">
        <v>0</v>
      </c>
      <c r="J20" s="10">
        <v>11</v>
      </c>
      <c r="K20" s="10">
        <v>58</v>
      </c>
      <c r="L20" s="10">
        <v>103</v>
      </c>
      <c r="M20" s="10">
        <v>3</v>
      </c>
      <c r="N20" s="10">
        <v>0</v>
      </c>
      <c r="O20" s="10">
        <v>0.0887574</v>
      </c>
      <c r="P20" s="10">
        <f t="shared" si="11"/>
        <v>0.2532299741602067</v>
      </c>
      <c r="Q20" s="10">
        <f t="shared" si="12"/>
        <v>0.43669250645994834</v>
      </c>
      <c r="R20" s="10">
        <f t="shared" si="13"/>
        <v>0.31007751937984496</v>
      </c>
      <c r="S20" s="10">
        <f t="shared" si="14"/>
        <v>0.058333333333333334</v>
      </c>
      <c r="T20" s="10">
        <f t="shared" si="15"/>
        <v>387</v>
      </c>
      <c r="U20" s="10">
        <v>3</v>
      </c>
      <c r="V20" s="10">
        <v>169</v>
      </c>
      <c r="W20" s="10">
        <v>120</v>
      </c>
      <c r="X20" s="10">
        <v>7</v>
      </c>
      <c r="Y20" s="10">
        <v>98</v>
      </c>
      <c r="Z20" s="10">
        <v>2093</v>
      </c>
      <c r="AA20" s="10">
        <v>3.798548094</v>
      </c>
      <c r="AB20" s="10">
        <v>0.348404</v>
      </c>
      <c r="AC20" s="16">
        <f>IF(ISERROR((J20/W20)*(0.0261231)+(X20/W20)*(-0.0995367)+(P20)*(0.0847392)+(W20/V20)*(-0.0317976)+(N20)*(0.0005908)+((E20-L20)/E20)*(-0.0701565)+(-0.0085804)+0.3942664),"-",((J20/W20)*(0.0261231)+(X20/W20)*(-0.0995367)+(P20)*(0.0847392)+(W20/V20)*(-0.0317976)+(N20)*(0.0005908)+((E20-L20)/E20)*(-0.0701565)+(-0.0085804)+0.3942664))</f>
        <v>0.3258361656323029</v>
      </c>
      <c r="AD20" s="13">
        <f t="shared" si="16"/>
        <v>-0.022567834367697104</v>
      </c>
      <c r="AE20" s="11">
        <f t="shared" si="17"/>
        <v>133.5143982777459</v>
      </c>
      <c r="AF20" s="11">
        <f t="shared" si="0"/>
        <v>-8.485601722254103</v>
      </c>
      <c r="AG20" s="12">
        <f t="shared" si="1"/>
        <v>0.2915811088295688</v>
      </c>
      <c r="AH20" s="12">
        <f t="shared" si="2"/>
        <v>0.3684210526315789</v>
      </c>
      <c r="AI20" s="12">
        <f t="shared" si="3"/>
        <v>0.4271047227926078</v>
      </c>
      <c r="AJ20" s="12">
        <f t="shared" si="4"/>
        <v>0.7955257754241867</v>
      </c>
      <c r="AK20" s="13">
        <f t="shared" si="5"/>
        <v>0.27415687531364663</v>
      </c>
      <c r="AL20" s="13">
        <f t="shared" si="6"/>
        <v>0.3530206865294844</v>
      </c>
      <c r="AM20" s="12">
        <f t="shared" si="7"/>
        <v>0.40968048927668566</v>
      </c>
      <c r="AN20" s="13">
        <f t="shared" si="8"/>
        <v>0.76270117580617</v>
      </c>
      <c r="AO20" s="13">
        <f t="shared" si="9"/>
        <v>-0.01742423351592215</v>
      </c>
      <c r="AP20" s="13">
        <f t="shared" si="10"/>
        <v>-0.015400366102094554</v>
      </c>
    </row>
    <row r="21" spans="1:42" ht="12.75">
      <c r="A21" s="10" t="s">
        <v>517</v>
      </c>
      <c r="B21" s="10" t="s">
        <v>452</v>
      </c>
      <c r="C21" s="10" t="s">
        <v>516</v>
      </c>
      <c r="D21" s="10">
        <v>598</v>
      </c>
      <c r="E21" s="10">
        <v>520</v>
      </c>
      <c r="F21" s="10">
        <v>156</v>
      </c>
      <c r="G21" s="10">
        <v>89</v>
      </c>
      <c r="H21" s="10">
        <v>39</v>
      </c>
      <c r="I21" s="10">
        <v>6</v>
      </c>
      <c r="J21" s="10">
        <v>22</v>
      </c>
      <c r="K21" s="10">
        <v>71</v>
      </c>
      <c r="L21" s="10">
        <v>88</v>
      </c>
      <c r="M21" s="10">
        <v>4</v>
      </c>
      <c r="N21" s="10">
        <v>4</v>
      </c>
      <c r="O21" s="10">
        <v>0.08092485549132948</v>
      </c>
      <c r="P21" s="10">
        <v>0.21100917431192662</v>
      </c>
      <c r="Q21" s="10">
        <v>0.3967889908256881</v>
      </c>
      <c r="R21" s="10">
        <v>0.3922018348623853</v>
      </c>
      <c r="S21" s="10">
        <v>0.1286549707602339</v>
      </c>
      <c r="T21" s="46">
        <v>436</v>
      </c>
      <c r="U21" s="46">
        <v>3</v>
      </c>
      <c r="V21" s="46">
        <v>173</v>
      </c>
      <c r="W21" s="52">
        <v>171</v>
      </c>
      <c r="X21" s="10">
        <v>22</v>
      </c>
      <c r="Y21" s="10">
        <v>92</v>
      </c>
      <c r="Z21" s="10">
        <v>2241</v>
      </c>
      <c r="AA21" s="46">
        <v>3.7474916387959865</v>
      </c>
      <c r="AB21" s="10">
        <v>0.32367149758454106</v>
      </c>
      <c r="AC21" s="52">
        <v>0.3023805216532227</v>
      </c>
      <c r="AD21" s="13">
        <v>-0.021290975931318346</v>
      </c>
      <c r="AE21" s="10">
        <v>147.18678694975011</v>
      </c>
      <c r="AF21" s="11">
        <f t="shared" si="0"/>
        <v>-8.813213050249885</v>
      </c>
      <c r="AG21" s="12">
        <f t="shared" si="1"/>
        <v>0.3</v>
      </c>
      <c r="AH21" s="12">
        <f t="shared" si="2"/>
        <v>0.38461538461538464</v>
      </c>
      <c r="AI21" s="12">
        <f t="shared" si="3"/>
        <v>0.5076923076923077</v>
      </c>
      <c r="AJ21" s="12">
        <f t="shared" si="4"/>
        <v>0.8923076923076922</v>
      </c>
      <c r="AK21" s="13">
        <f t="shared" si="5"/>
        <v>0.2830515133649041</v>
      </c>
      <c r="AL21" s="13">
        <f t="shared" si="6"/>
        <v>0.3698775701500838</v>
      </c>
      <c r="AM21" s="12">
        <f t="shared" si="7"/>
        <v>0.49074382105721176</v>
      </c>
      <c r="AN21" s="13">
        <f t="shared" si="8"/>
        <v>0.8606213912072955</v>
      </c>
      <c r="AO21" s="13">
        <f t="shared" si="9"/>
        <v>-0.016948486635095905</v>
      </c>
      <c r="AP21" s="13">
        <f t="shared" si="10"/>
        <v>-0.014737814465300814</v>
      </c>
    </row>
    <row r="22" spans="1:42" ht="12.75">
      <c r="A22" s="10" t="s">
        <v>197</v>
      </c>
      <c r="B22" s="10" t="s">
        <v>402</v>
      </c>
      <c r="C22" s="10" t="s">
        <v>562</v>
      </c>
      <c r="D22" s="10">
        <v>432</v>
      </c>
      <c r="E22" s="10">
        <v>369</v>
      </c>
      <c r="F22" s="10">
        <v>118</v>
      </c>
      <c r="G22" s="10">
        <v>63</v>
      </c>
      <c r="H22" s="10">
        <v>25</v>
      </c>
      <c r="I22" s="10">
        <v>0</v>
      </c>
      <c r="J22" s="10">
        <v>30</v>
      </c>
      <c r="K22" s="10">
        <v>58</v>
      </c>
      <c r="L22" s="10">
        <v>85</v>
      </c>
      <c r="M22" s="10">
        <v>2</v>
      </c>
      <c r="N22" s="10">
        <v>4</v>
      </c>
      <c r="O22" s="10">
        <v>0.0625</v>
      </c>
      <c r="P22" s="10">
        <f aca="true" t="shared" si="18" ref="P22:P35">Y22/T22</f>
        <v>0.1958041958041958</v>
      </c>
      <c r="Q22" s="10">
        <f aca="true" t="shared" si="19" ref="Q22:Q35">V22/T22</f>
        <v>0.3916083916083916</v>
      </c>
      <c r="R22" s="10">
        <f aca="true" t="shared" si="20" ref="R22:R35">W22/T22</f>
        <v>0.4125874125874126</v>
      </c>
      <c r="S22" s="10">
        <f aca="true" t="shared" si="21" ref="S22:S35">X22/W22</f>
        <v>0.05084745762711865</v>
      </c>
      <c r="T22" s="10">
        <f aca="true" t="shared" si="22" ref="T22:T35">V22+W22+Y22</f>
        <v>286</v>
      </c>
      <c r="U22" s="10">
        <v>3</v>
      </c>
      <c r="V22" s="10">
        <v>112</v>
      </c>
      <c r="W22" s="10">
        <v>118</v>
      </c>
      <c r="X22" s="10">
        <v>6</v>
      </c>
      <c r="Y22" s="10">
        <v>56</v>
      </c>
      <c r="Z22" s="10">
        <v>1889</v>
      </c>
      <c r="AA22" s="10">
        <v>4.372685185</v>
      </c>
      <c r="AB22" s="10">
        <v>0.34375</v>
      </c>
      <c r="AC22" s="16">
        <f>IF(ISERROR((J22/W22)*(0.0261231)+(X22/W22)*(-0.0995367)+(P22)*(0.0847392)+(W22/V22)*(-0.0317976)+(N22)*(0.0005908)+((E22-L22)/E22)*(-0.0701565)+(-0.0043388)+0.3942664),"-",((J22/W22)*(0.0261231)+(X22/W22)*(-0.0995367)+(P22)*(0.0847392)+(W22/V22)*(-0.0317976)+(N22)*(0.0005908)+((E22-L22)/E22)*(-0.0701565)+(-0.0043388)+0.3942664))</f>
        <v>0.32296653740016357</v>
      </c>
      <c r="AD22" s="13">
        <f aca="true" t="shared" si="23" ref="AD22:AD35">AC22-AB22</f>
        <v>-0.020783462599836433</v>
      </c>
      <c r="AE22" s="11">
        <f aca="true" t="shared" si="24" ref="AE22:AE35">AC22*(E22-L22-J22+M22)+J22</f>
        <v>112.67943357444187</v>
      </c>
      <c r="AF22" s="11">
        <f t="shared" si="0"/>
        <v>-5.320566425558127</v>
      </c>
      <c r="AG22" s="12">
        <f t="shared" si="1"/>
        <v>0.31978319783197834</v>
      </c>
      <c r="AH22" s="12">
        <f t="shared" si="2"/>
        <v>0.41435185185185186</v>
      </c>
      <c r="AI22" s="12">
        <f t="shared" si="3"/>
        <v>0.6395663956639567</v>
      </c>
      <c r="AJ22" s="12">
        <f t="shared" si="4"/>
        <v>1.0539182475158086</v>
      </c>
      <c r="AK22" s="13">
        <f t="shared" si="5"/>
        <v>0.30536431862992375</v>
      </c>
      <c r="AL22" s="13">
        <f t="shared" si="6"/>
        <v>0.4020357258667636</v>
      </c>
      <c r="AM22" s="12">
        <f t="shared" si="7"/>
        <v>0.625147516461902</v>
      </c>
      <c r="AN22" s="13">
        <f t="shared" si="8"/>
        <v>1.0271832423286655</v>
      </c>
      <c r="AO22" s="13">
        <f t="shared" si="9"/>
        <v>-0.01441887920205459</v>
      </c>
      <c r="AP22" s="13">
        <f t="shared" si="10"/>
        <v>-0.012316125985088244</v>
      </c>
    </row>
    <row r="23" spans="1:42" ht="12.75">
      <c r="A23" s="10" t="s">
        <v>227</v>
      </c>
      <c r="B23" s="10" t="s">
        <v>228</v>
      </c>
      <c r="C23" s="10" t="s">
        <v>281</v>
      </c>
      <c r="D23" s="10">
        <v>719</v>
      </c>
      <c r="E23" s="10">
        <v>599</v>
      </c>
      <c r="F23" s="10">
        <v>185</v>
      </c>
      <c r="G23" s="10">
        <v>113</v>
      </c>
      <c r="H23" s="10">
        <v>40</v>
      </c>
      <c r="I23" s="10">
        <v>3</v>
      </c>
      <c r="J23" s="10">
        <v>29</v>
      </c>
      <c r="K23" s="10">
        <v>110</v>
      </c>
      <c r="L23" s="10">
        <v>129</v>
      </c>
      <c r="M23" s="10">
        <v>6</v>
      </c>
      <c r="N23" s="10">
        <v>8</v>
      </c>
      <c r="O23" s="10">
        <v>0.0483871</v>
      </c>
      <c r="P23" s="10">
        <f t="shared" si="18"/>
        <v>0.27521008403361347</v>
      </c>
      <c r="Q23" s="10">
        <f t="shared" si="19"/>
        <v>0.3907563025210084</v>
      </c>
      <c r="R23" s="10">
        <f t="shared" si="20"/>
        <v>0.33403361344537813</v>
      </c>
      <c r="S23" s="10">
        <f t="shared" si="21"/>
        <v>0.006289308176100629</v>
      </c>
      <c r="T23" s="10">
        <f t="shared" si="22"/>
        <v>476</v>
      </c>
      <c r="U23" s="10">
        <v>4</v>
      </c>
      <c r="V23" s="10">
        <v>186</v>
      </c>
      <c r="W23" s="10">
        <v>159</v>
      </c>
      <c r="X23" s="10">
        <v>1</v>
      </c>
      <c r="Y23" s="10">
        <v>131</v>
      </c>
      <c r="Z23" s="10">
        <v>2888</v>
      </c>
      <c r="AA23" s="10">
        <v>4.016689847</v>
      </c>
      <c r="AB23" s="10">
        <v>0.348993</v>
      </c>
      <c r="AC23" s="16">
        <f>IF(ISERROR((J23/W23)*(0.0261231)+(X23/W23)*(-0.0995367)+(P23)*(0.0847392)+(W23/V23)*(-0.0317976)+(N23)*(0.0005908)+((E23-L23)/E23)*(-0.0701565)+(-0.0152488)+0.3942664),"-",((J23/W23)*(0.0261231)+(X23/W23)*(-0.0995367)+(P23)*(0.0847392)+(W23/V23)*(-0.0317976)+(N23)*(0.0005908)+((E23-L23)/E23)*(-0.0701565)+(-0.0152488)+0.3942664))</f>
        <v>0.3289741654644773</v>
      </c>
      <c r="AD23" s="13">
        <f t="shared" si="23"/>
        <v>-0.020018834535522723</v>
      </c>
      <c r="AE23" s="11">
        <f t="shared" si="24"/>
        <v>176.05145196262134</v>
      </c>
      <c r="AF23" s="11">
        <f t="shared" si="0"/>
        <v>-8.948548037378657</v>
      </c>
      <c r="AG23" s="12">
        <f t="shared" si="1"/>
        <v>0.3088480801335559</v>
      </c>
      <c r="AH23" s="12">
        <f t="shared" si="2"/>
        <v>0.41585535465924894</v>
      </c>
      <c r="AI23" s="12">
        <f t="shared" si="3"/>
        <v>0.5258764607679466</v>
      </c>
      <c r="AJ23" s="12">
        <f t="shared" si="4"/>
        <v>0.9417318154271955</v>
      </c>
      <c r="AK23" s="13">
        <f t="shared" si="5"/>
        <v>0.29390893482908403</v>
      </c>
      <c r="AL23" s="13">
        <f t="shared" si="6"/>
        <v>0.40340952985065553</v>
      </c>
      <c r="AM23" s="12">
        <f t="shared" si="7"/>
        <v>0.5109373154634747</v>
      </c>
      <c r="AN23" s="13">
        <f t="shared" si="8"/>
        <v>0.9143468453141301</v>
      </c>
      <c r="AO23" s="13">
        <f t="shared" si="9"/>
        <v>-0.01493914530447188</v>
      </c>
      <c r="AP23" s="13">
        <f t="shared" si="10"/>
        <v>-0.012445824808593409</v>
      </c>
    </row>
    <row r="24" spans="1:42" ht="12.75">
      <c r="A24" s="10" t="s">
        <v>9</v>
      </c>
      <c r="B24" s="10" t="s">
        <v>476</v>
      </c>
      <c r="C24" s="10" t="s">
        <v>566</v>
      </c>
      <c r="D24" s="10">
        <v>418</v>
      </c>
      <c r="E24" s="10">
        <v>387</v>
      </c>
      <c r="F24" s="10">
        <v>99</v>
      </c>
      <c r="G24" s="10">
        <v>61</v>
      </c>
      <c r="H24" s="10">
        <v>22</v>
      </c>
      <c r="I24" s="10">
        <v>2</v>
      </c>
      <c r="J24" s="10">
        <v>14</v>
      </c>
      <c r="K24" s="10">
        <v>21</v>
      </c>
      <c r="L24" s="10">
        <v>114</v>
      </c>
      <c r="M24" s="10">
        <v>3</v>
      </c>
      <c r="N24" s="10">
        <v>1</v>
      </c>
      <c r="O24" s="10">
        <v>0.0319149</v>
      </c>
      <c r="P24" s="10">
        <f t="shared" si="18"/>
        <v>0.20588235294117646</v>
      </c>
      <c r="Q24" s="10">
        <f t="shared" si="19"/>
        <v>0.34558823529411764</v>
      </c>
      <c r="R24" s="10">
        <f t="shared" si="20"/>
        <v>0.4485294117647059</v>
      </c>
      <c r="S24" s="10">
        <f t="shared" si="21"/>
        <v>0.13934426229508196</v>
      </c>
      <c r="T24" s="10">
        <f t="shared" si="22"/>
        <v>272</v>
      </c>
      <c r="U24" s="10">
        <v>3</v>
      </c>
      <c r="V24" s="10">
        <v>94</v>
      </c>
      <c r="W24" s="10">
        <v>122</v>
      </c>
      <c r="X24" s="10">
        <v>17</v>
      </c>
      <c r="Y24" s="10">
        <v>56</v>
      </c>
      <c r="Z24" s="10">
        <v>1628</v>
      </c>
      <c r="AA24" s="10">
        <v>3.894736842</v>
      </c>
      <c r="AB24" s="10">
        <v>0.324427</v>
      </c>
      <c r="AC24" s="16">
        <f>IF(ISERROR((J24/W24)*(0.0261231)+(X24/W24)*(-0.0995367)+(P24)*(0.0847392)+(W24/V24)*(-0.0317976)+(N24)*(0.0005908)+((E24-L24)/E24)*(-0.0701565)+(-0.0059751)+0.3942664),"-",((J24/W24)*(0.0261231)+(X24/W24)*(-0.0995367)+(P24)*(0.0847392)+(W24/V24)*(-0.0317976)+(N24)*(0.0005908)+((E24-L24)/E24)*(-0.0701565)+(-0.0059751)+0.3942664))</f>
        <v>0.30469680091848994</v>
      </c>
      <c r="AD24" s="13">
        <f t="shared" si="23"/>
        <v>-0.01973019908151008</v>
      </c>
      <c r="AE24" s="11">
        <f t="shared" si="24"/>
        <v>93.83056184064436</v>
      </c>
      <c r="AF24" s="11">
        <f t="shared" si="0"/>
        <v>-5.169438159355636</v>
      </c>
      <c r="AG24" s="12">
        <f t="shared" si="1"/>
        <v>0.2558139534883721</v>
      </c>
      <c r="AH24" s="12">
        <f t="shared" si="2"/>
        <v>0.2971014492753623</v>
      </c>
      <c r="AI24" s="12">
        <f t="shared" si="3"/>
        <v>0.4289405684754522</v>
      </c>
      <c r="AJ24" s="12">
        <f t="shared" si="4"/>
        <v>0.7260420177508145</v>
      </c>
      <c r="AK24" s="13">
        <f t="shared" si="5"/>
        <v>0.24245623214636786</v>
      </c>
      <c r="AL24" s="13">
        <f t="shared" si="6"/>
        <v>0.28461488367305404</v>
      </c>
      <c r="AM24" s="12">
        <f t="shared" si="7"/>
        <v>0.41558284713344795</v>
      </c>
      <c r="AN24" s="13">
        <f t="shared" si="8"/>
        <v>0.7001977308065019</v>
      </c>
      <c r="AO24" s="13">
        <f t="shared" si="9"/>
        <v>-0.013357721342004247</v>
      </c>
      <c r="AP24" s="13">
        <f t="shared" si="10"/>
        <v>-0.012486565602308264</v>
      </c>
    </row>
    <row r="25" spans="1:42" ht="12.75">
      <c r="A25" s="10" t="s">
        <v>206</v>
      </c>
      <c r="B25" s="10" t="s">
        <v>321</v>
      </c>
      <c r="C25" s="10" t="s">
        <v>513</v>
      </c>
      <c r="D25" s="10">
        <v>563</v>
      </c>
      <c r="E25" s="10">
        <v>500</v>
      </c>
      <c r="F25" s="10">
        <v>153</v>
      </c>
      <c r="G25" s="10">
        <v>117</v>
      </c>
      <c r="H25" s="10">
        <v>24</v>
      </c>
      <c r="I25" s="10">
        <v>2</v>
      </c>
      <c r="J25" s="10">
        <v>10</v>
      </c>
      <c r="K25" s="10">
        <v>48</v>
      </c>
      <c r="L25" s="10">
        <v>66</v>
      </c>
      <c r="M25" s="10">
        <v>3</v>
      </c>
      <c r="N25" s="10">
        <v>2</v>
      </c>
      <c r="O25" s="10">
        <v>0.0696721</v>
      </c>
      <c r="P25" s="10">
        <f t="shared" si="18"/>
        <v>0.18306636155606407</v>
      </c>
      <c r="Q25" s="10">
        <f t="shared" si="19"/>
        <v>0.5583524027459954</v>
      </c>
      <c r="R25" s="10">
        <f t="shared" si="20"/>
        <v>0.2585812356979405</v>
      </c>
      <c r="S25" s="10">
        <f t="shared" si="21"/>
        <v>0.11504424778761062</v>
      </c>
      <c r="T25" s="10">
        <f t="shared" si="22"/>
        <v>437</v>
      </c>
      <c r="U25" s="10">
        <v>12</v>
      </c>
      <c r="V25" s="10">
        <v>244</v>
      </c>
      <c r="W25" s="10">
        <v>113</v>
      </c>
      <c r="X25" s="10">
        <v>13</v>
      </c>
      <c r="Y25" s="10">
        <v>80</v>
      </c>
      <c r="Z25" s="10">
        <v>2168</v>
      </c>
      <c r="AA25" s="10">
        <v>3.85079929</v>
      </c>
      <c r="AB25" s="10">
        <v>0.334895</v>
      </c>
      <c r="AC25" s="16">
        <f>IF(ISERROR((J25/W25)*(0.0261231)+(X25/W25)*(-0.0995367)+(P25)*(0.0847392)+(W25/V25)*(-0.0317976)+(N25)*(0.0005908)+((E25-L25)/E25)*(-0.0701565)+(-0.0081967)+0.3942664),"-",((J25/W25)*(0.0261231)+(X25/W25)*(-0.0995367)+(P25)*(0.0847392)+(W25/V25)*(-0.0317976)+(N25)*(0.0005908)+((E25-L25)/E25)*(-0.0701565)+(-0.0081967)+0.3942664))</f>
        <v>0.3180030713025545</v>
      </c>
      <c r="AD25" s="13">
        <f t="shared" si="23"/>
        <v>-0.01689192869744549</v>
      </c>
      <c r="AE25" s="11">
        <f t="shared" si="24"/>
        <v>145.78731144619078</v>
      </c>
      <c r="AF25" s="11">
        <f t="shared" si="0"/>
        <v>-7.212688553809215</v>
      </c>
      <c r="AG25" s="12">
        <f t="shared" si="1"/>
        <v>0.306</v>
      </c>
      <c r="AH25" s="12">
        <f t="shared" si="2"/>
        <v>0.3783303730017762</v>
      </c>
      <c r="AI25" s="12">
        <f t="shared" si="3"/>
        <v>0.42</v>
      </c>
      <c r="AJ25" s="12">
        <f t="shared" si="4"/>
        <v>0.7983303730017761</v>
      </c>
      <c r="AK25" s="13">
        <f t="shared" si="5"/>
        <v>0.29157462289238156</v>
      </c>
      <c r="AL25" s="13">
        <f t="shared" si="6"/>
        <v>0.3655192032792021</v>
      </c>
      <c r="AM25" s="12">
        <f t="shared" si="7"/>
        <v>0.40557462289238155</v>
      </c>
      <c r="AN25" s="13">
        <f t="shared" si="8"/>
        <v>0.7710938261715836</v>
      </c>
      <c r="AO25" s="13">
        <f t="shared" si="9"/>
        <v>-0.014425377107618431</v>
      </c>
      <c r="AP25" s="13">
        <f t="shared" si="10"/>
        <v>-0.012811169722574067</v>
      </c>
    </row>
    <row r="26" spans="1:42" ht="12.75">
      <c r="A26" s="10" t="s">
        <v>432</v>
      </c>
      <c r="B26" s="10" t="s">
        <v>62</v>
      </c>
      <c r="C26" s="10" t="s">
        <v>561</v>
      </c>
      <c r="D26" s="10">
        <v>575</v>
      </c>
      <c r="E26" s="10">
        <v>522</v>
      </c>
      <c r="F26" s="10">
        <v>158</v>
      </c>
      <c r="G26" s="10">
        <v>91</v>
      </c>
      <c r="H26" s="10">
        <v>36</v>
      </c>
      <c r="I26" s="10">
        <v>0</v>
      </c>
      <c r="J26" s="10">
        <v>31</v>
      </c>
      <c r="K26" s="10">
        <v>36</v>
      </c>
      <c r="L26" s="10">
        <v>126</v>
      </c>
      <c r="M26" s="10">
        <v>4</v>
      </c>
      <c r="N26" s="10">
        <v>2</v>
      </c>
      <c r="O26" s="10">
        <v>0.0397727</v>
      </c>
      <c r="P26" s="10">
        <f t="shared" si="18"/>
        <v>0.195</v>
      </c>
      <c r="Q26" s="10">
        <f t="shared" si="19"/>
        <v>0.44</v>
      </c>
      <c r="R26" s="10">
        <f t="shared" si="20"/>
        <v>0.365</v>
      </c>
      <c r="S26" s="10">
        <f t="shared" si="21"/>
        <v>0.04794520547945205</v>
      </c>
      <c r="T26" s="10">
        <f t="shared" si="22"/>
        <v>400</v>
      </c>
      <c r="U26" s="10">
        <v>13</v>
      </c>
      <c r="V26" s="10">
        <v>176</v>
      </c>
      <c r="W26" s="10">
        <v>146</v>
      </c>
      <c r="X26" s="10">
        <v>7</v>
      </c>
      <c r="Y26" s="10">
        <v>78</v>
      </c>
      <c r="Z26" s="10">
        <v>2140</v>
      </c>
      <c r="AA26" s="10">
        <v>3.72173913</v>
      </c>
      <c r="AB26" s="10">
        <v>0.344173</v>
      </c>
      <c r="AC26" s="16">
        <f>IF(ISERROR((J26/W26)*(0.0261231)+(X26/W26)*(-0.0995367)+(P26)*(0.0847392)+(W26/V26)*(-0.0317976)+(N26)*(0.0005908)+((E26-L26)/E26)*(-0.0701565)+(-0.0047516)+0.3942664),"-",((J26/W26)*(0.0261231)+(X26/W26)*(-0.0995367)+(P26)*(0.0847392)+(W26/V26)*(-0.0317976)+(N26)*(0.0005908)+((E26-L26)/E26)*(-0.0701565)+(-0.0047516)+0.3942664))</f>
        <v>0.32839519512294413</v>
      </c>
      <c r="AD26" s="13">
        <f t="shared" si="23"/>
        <v>-0.01577780487705588</v>
      </c>
      <c r="AE26" s="11">
        <f t="shared" si="24"/>
        <v>152.1778270003664</v>
      </c>
      <c r="AF26" s="11">
        <f t="shared" si="0"/>
        <v>-5.822172999633608</v>
      </c>
      <c r="AG26" s="12">
        <f t="shared" si="1"/>
        <v>0.30268199233716475</v>
      </c>
      <c r="AH26" s="12">
        <f t="shared" si="2"/>
        <v>0.36</v>
      </c>
      <c r="AI26" s="12">
        <f t="shared" si="3"/>
        <v>0.5555555555555556</v>
      </c>
      <c r="AJ26" s="12">
        <f t="shared" si="4"/>
        <v>0.9155555555555556</v>
      </c>
      <c r="AK26" s="13">
        <f t="shared" si="5"/>
        <v>0.29152840421526127</v>
      </c>
      <c r="AL26" s="13">
        <f t="shared" si="6"/>
        <v>0.34987448173976765</v>
      </c>
      <c r="AM26" s="12">
        <f t="shared" si="7"/>
        <v>0.5444019674336521</v>
      </c>
      <c r="AN26" s="13">
        <f t="shared" si="8"/>
        <v>0.8942764491734198</v>
      </c>
      <c r="AO26" s="13">
        <f t="shared" si="9"/>
        <v>-0.01115358812190348</v>
      </c>
      <c r="AP26" s="13">
        <f t="shared" si="10"/>
        <v>-0.010125518260232336</v>
      </c>
    </row>
    <row r="27" spans="1:42" ht="12.75">
      <c r="A27" s="10" t="s">
        <v>319</v>
      </c>
      <c r="B27" s="10" t="s">
        <v>476</v>
      </c>
      <c r="C27" s="10" t="s">
        <v>282</v>
      </c>
      <c r="D27" s="10">
        <v>629</v>
      </c>
      <c r="E27" s="10">
        <v>563</v>
      </c>
      <c r="F27" s="10">
        <v>187</v>
      </c>
      <c r="G27" s="10">
        <v>110</v>
      </c>
      <c r="H27" s="10">
        <v>38</v>
      </c>
      <c r="I27" s="10">
        <v>6</v>
      </c>
      <c r="J27" s="10">
        <v>33</v>
      </c>
      <c r="K27" s="10">
        <v>58</v>
      </c>
      <c r="L27" s="10">
        <v>93</v>
      </c>
      <c r="M27" s="10">
        <v>3</v>
      </c>
      <c r="N27" s="10">
        <v>33</v>
      </c>
      <c r="O27" s="10">
        <v>0.117347</v>
      </c>
      <c r="P27" s="10">
        <f t="shared" si="18"/>
        <v>0.20851063829787234</v>
      </c>
      <c r="Q27" s="10">
        <f t="shared" si="19"/>
        <v>0.41702127659574467</v>
      </c>
      <c r="R27" s="10">
        <f t="shared" si="20"/>
        <v>0.37446808510638296</v>
      </c>
      <c r="S27" s="10">
        <f t="shared" si="21"/>
        <v>0.05113636363636364</v>
      </c>
      <c r="T27" s="10">
        <f t="shared" si="22"/>
        <v>470</v>
      </c>
      <c r="U27" s="10">
        <v>5</v>
      </c>
      <c r="V27" s="10">
        <v>196</v>
      </c>
      <c r="W27" s="10">
        <v>176</v>
      </c>
      <c r="X27" s="10">
        <v>9</v>
      </c>
      <c r="Y27" s="10">
        <v>98</v>
      </c>
      <c r="Z27" s="10">
        <v>2488</v>
      </c>
      <c r="AA27" s="10">
        <v>3.955484897</v>
      </c>
      <c r="AB27" s="10">
        <v>0.35</v>
      </c>
      <c r="AC27" s="16">
        <f>IF(ISERROR((J27/W27)*(0.0261231)+(X27/W27)*(-0.0995367)+(P27)*(0.0847392)+(W27/V27)*(-0.0317976)+(N27)*(0.0005908)+((E27-L27)/E27)*(-0.0701565)+(-0.0096755)+0.3942664),"-",((J27/W27)*(0.0261231)+(X27/W27)*(-0.0995367)+(P27)*(0.0847392)+(W27/V27)*(-0.0317976)+(N27)*(0.0005908)+((E27-L27)/E27)*(-0.0701565)+(-0.0096755)+0.3942664))</f>
        <v>0.33444392085526786</v>
      </c>
      <c r="AD27" s="13">
        <f t="shared" si="23"/>
        <v>-0.015556079144732116</v>
      </c>
      <c r="AE27" s="11">
        <f t="shared" si="24"/>
        <v>180.15532517631786</v>
      </c>
      <c r="AF27" s="11">
        <f t="shared" si="0"/>
        <v>-6.844674823682141</v>
      </c>
      <c r="AG27" s="12">
        <f t="shared" si="1"/>
        <v>0.3321492007104796</v>
      </c>
      <c r="AH27" s="12">
        <f t="shared" si="2"/>
        <v>0.397456279809221</v>
      </c>
      <c r="AI27" s="12">
        <f t="shared" si="3"/>
        <v>0.5808170515097691</v>
      </c>
      <c r="AJ27" s="12">
        <f t="shared" si="4"/>
        <v>0.9782733313189902</v>
      </c>
      <c r="AK27" s="13">
        <f t="shared" si="5"/>
        <v>0.31999169658315785</v>
      </c>
      <c r="AL27" s="13">
        <f t="shared" si="6"/>
        <v>0.38657444384152284</v>
      </c>
      <c r="AM27" s="12">
        <f t="shared" si="7"/>
        <v>0.5686595473824474</v>
      </c>
      <c r="AN27" s="13">
        <f t="shared" si="8"/>
        <v>0.9552339912239702</v>
      </c>
      <c r="AO27" s="13">
        <f t="shared" si="9"/>
        <v>-0.01215750412732175</v>
      </c>
      <c r="AP27" s="13">
        <f t="shared" si="10"/>
        <v>-0.01088183596769815</v>
      </c>
    </row>
    <row r="28" spans="1:42" ht="12.75">
      <c r="A28" s="10" t="s">
        <v>401</v>
      </c>
      <c r="B28" s="10" t="s">
        <v>402</v>
      </c>
      <c r="C28" s="10" t="s">
        <v>508</v>
      </c>
      <c r="D28" s="10">
        <v>313</v>
      </c>
      <c r="E28" s="10">
        <v>290</v>
      </c>
      <c r="F28" s="10">
        <v>80</v>
      </c>
      <c r="G28" s="10">
        <v>50</v>
      </c>
      <c r="H28" s="10">
        <v>17</v>
      </c>
      <c r="I28" s="10">
        <v>1</v>
      </c>
      <c r="J28" s="10">
        <v>12</v>
      </c>
      <c r="K28" s="10">
        <v>19</v>
      </c>
      <c r="L28" s="10">
        <v>81</v>
      </c>
      <c r="M28" s="10">
        <v>1</v>
      </c>
      <c r="N28" s="10">
        <v>0</v>
      </c>
      <c r="O28" s="10">
        <v>0.0222222</v>
      </c>
      <c r="P28" s="10">
        <f t="shared" si="18"/>
        <v>0.24761904761904763</v>
      </c>
      <c r="Q28" s="10">
        <f t="shared" si="19"/>
        <v>0.42857142857142855</v>
      </c>
      <c r="R28" s="10">
        <f t="shared" si="20"/>
        <v>0.3238095238095238</v>
      </c>
      <c r="S28" s="10">
        <f t="shared" si="21"/>
        <v>0.08823529411764706</v>
      </c>
      <c r="T28" s="10">
        <f t="shared" si="22"/>
        <v>210</v>
      </c>
      <c r="U28" s="10">
        <v>3</v>
      </c>
      <c r="V28" s="10">
        <v>90</v>
      </c>
      <c r="W28" s="10">
        <v>68</v>
      </c>
      <c r="X28" s="10">
        <v>6</v>
      </c>
      <c r="Y28" s="10">
        <v>52</v>
      </c>
      <c r="Z28" s="10">
        <v>1123</v>
      </c>
      <c r="AA28" s="10">
        <v>3.587859425</v>
      </c>
      <c r="AB28" s="10">
        <v>0.343434</v>
      </c>
      <c r="AC28" s="16">
        <f>IF(ISERROR((J28/W28)*(0.0261231)+(X28/W28)*(-0.0995367)+(P28)*(0.0847392)+(W28/V28)*(-0.0317976)+(N28)*(0.0005908)+((E28-L28)/E28)*(-0.0701565)+(-0.0064676)+0.3942664),"-",((J28/W28)*(0.0261231)+(X28/W28)*(-0.0995367)+(P28)*(0.0847392)+(W28/V28)*(-0.0317976)+(N28)*(0.0005908)+((E28-L28)/E28)*(-0.0701565)+(-0.0064676)+0.3942664))</f>
        <v>0.33002323169709263</v>
      </c>
      <c r="AD28" s="13">
        <f t="shared" si="23"/>
        <v>-0.013410768302907383</v>
      </c>
      <c r="AE28" s="11">
        <f t="shared" si="24"/>
        <v>77.34459987602435</v>
      </c>
      <c r="AF28" s="11">
        <f t="shared" si="0"/>
        <v>-2.655400123975653</v>
      </c>
      <c r="AG28" s="12">
        <f t="shared" si="1"/>
        <v>0.27586206896551724</v>
      </c>
      <c r="AH28" s="12">
        <f t="shared" si="2"/>
        <v>0.3258785942492013</v>
      </c>
      <c r="AI28" s="12">
        <f t="shared" si="3"/>
        <v>0.4689655172413793</v>
      </c>
      <c r="AJ28" s="12">
        <f t="shared" si="4"/>
        <v>0.7948441114905807</v>
      </c>
      <c r="AK28" s="13">
        <f t="shared" si="5"/>
        <v>0.26670551681387705</v>
      </c>
      <c r="AL28" s="13">
        <f t="shared" si="6"/>
        <v>0.3173948877828254</v>
      </c>
      <c r="AM28" s="12">
        <f t="shared" si="7"/>
        <v>0.4598089650897391</v>
      </c>
      <c r="AN28" s="13">
        <f t="shared" si="8"/>
        <v>0.7772038528725644</v>
      </c>
      <c r="AO28" s="13">
        <f t="shared" si="9"/>
        <v>-0.009156552151640185</v>
      </c>
      <c r="AP28" s="13">
        <f t="shared" si="10"/>
        <v>-0.008483706466375918</v>
      </c>
    </row>
    <row r="29" spans="1:42" ht="12.75">
      <c r="A29" s="10" t="s">
        <v>346</v>
      </c>
      <c r="B29" s="10" t="s">
        <v>472</v>
      </c>
      <c r="C29" s="10" t="s">
        <v>511</v>
      </c>
      <c r="D29" s="10">
        <v>363</v>
      </c>
      <c r="E29" s="10">
        <v>333</v>
      </c>
      <c r="F29" s="10">
        <v>99</v>
      </c>
      <c r="G29" s="10">
        <v>72</v>
      </c>
      <c r="H29" s="10">
        <v>16</v>
      </c>
      <c r="I29" s="10">
        <v>1</v>
      </c>
      <c r="J29" s="10">
        <v>10</v>
      </c>
      <c r="K29" s="10">
        <v>24</v>
      </c>
      <c r="L29" s="10">
        <v>75</v>
      </c>
      <c r="M29" s="10">
        <v>2</v>
      </c>
      <c r="N29" s="10">
        <v>1</v>
      </c>
      <c r="O29" s="10">
        <v>0.0588235</v>
      </c>
      <c r="P29" s="10">
        <f t="shared" si="18"/>
        <v>0.24615384615384617</v>
      </c>
      <c r="Q29" s="10">
        <f t="shared" si="19"/>
        <v>0.5230769230769231</v>
      </c>
      <c r="R29" s="10">
        <f t="shared" si="20"/>
        <v>0.23076923076923078</v>
      </c>
      <c r="S29" s="10">
        <f t="shared" si="21"/>
        <v>0.03333333333333333</v>
      </c>
      <c r="T29" s="10">
        <f t="shared" si="22"/>
        <v>260</v>
      </c>
      <c r="U29" s="10">
        <v>4</v>
      </c>
      <c r="V29" s="10">
        <v>136</v>
      </c>
      <c r="W29" s="10">
        <v>60</v>
      </c>
      <c r="X29" s="10">
        <v>2</v>
      </c>
      <c r="Y29" s="10">
        <v>64</v>
      </c>
      <c r="Z29" s="10">
        <v>1461</v>
      </c>
      <c r="AA29" s="10">
        <v>4.024793388</v>
      </c>
      <c r="AB29" s="10">
        <v>0.356</v>
      </c>
      <c r="AC29" s="16">
        <f>IF(ISERROR((J29/W29)*(0.0261231)+(X29/W29)*(-0.0995367)+(P29)*(0.0847392)+(W29/V29)*(-0.0317976)+(N29)*(0.0005908)+((E29-L29)/E29)*(-0.0701565)+(-0.0056482)+0.3942664),"-",((J29/W29)*(0.0261231)+(X29/W29)*(-0.0995367)+(P29)*(0.0847392)+(W29/V29)*(-0.0317976)+(N29)*(0.0005908)+((E29-L29)/E29)*(-0.0701565)+(-0.0056482)+0.3942664))</f>
        <v>0.3427200005723371</v>
      </c>
      <c r="AD29" s="13">
        <f t="shared" si="23"/>
        <v>-0.013279999427662892</v>
      </c>
      <c r="AE29" s="11">
        <f t="shared" si="24"/>
        <v>95.68000014308427</v>
      </c>
      <c r="AF29" s="11">
        <f t="shared" si="0"/>
        <v>-3.3199998569157287</v>
      </c>
      <c r="AG29" s="12">
        <f t="shared" si="1"/>
        <v>0.2972972972972973</v>
      </c>
      <c r="AH29" s="12">
        <f t="shared" si="2"/>
        <v>0.349862258953168</v>
      </c>
      <c r="AI29" s="12">
        <f t="shared" si="3"/>
        <v>0.4444444444444444</v>
      </c>
      <c r="AJ29" s="12">
        <f t="shared" si="4"/>
        <v>0.7943067033976124</v>
      </c>
      <c r="AK29" s="13">
        <f t="shared" si="5"/>
        <v>0.2873273277570098</v>
      </c>
      <c r="AL29" s="13">
        <f t="shared" si="6"/>
        <v>0.3407162538376977</v>
      </c>
      <c r="AM29" s="12">
        <f t="shared" si="7"/>
        <v>0.4344744749041569</v>
      </c>
      <c r="AN29" s="13">
        <f t="shared" si="8"/>
        <v>0.7751907287418547</v>
      </c>
      <c r="AO29" s="13">
        <f t="shared" si="9"/>
        <v>-0.009969969540287504</v>
      </c>
      <c r="AP29" s="13">
        <f t="shared" si="10"/>
        <v>-0.009146005115470313</v>
      </c>
    </row>
    <row r="30" spans="1:42" ht="12.75">
      <c r="A30" s="10" t="s">
        <v>57</v>
      </c>
      <c r="B30" s="10" t="s">
        <v>423</v>
      </c>
      <c r="C30" s="10" t="s">
        <v>279</v>
      </c>
      <c r="D30" s="10">
        <v>376</v>
      </c>
      <c r="E30" s="10">
        <v>328</v>
      </c>
      <c r="F30" s="10">
        <v>93</v>
      </c>
      <c r="G30" s="10">
        <v>77</v>
      </c>
      <c r="H30" s="10">
        <v>15</v>
      </c>
      <c r="I30" s="10">
        <v>1</v>
      </c>
      <c r="J30" s="10">
        <v>0</v>
      </c>
      <c r="K30" s="10">
        <v>35</v>
      </c>
      <c r="L30" s="10">
        <v>50</v>
      </c>
      <c r="M30" s="10">
        <v>3</v>
      </c>
      <c r="N30" s="10">
        <v>5</v>
      </c>
      <c r="O30" s="10">
        <v>0.072</v>
      </c>
      <c r="P30" s="10">
        <f t="shared" si="18"/>
        <v>0.2571428571428571</v>
      </c>
      <c r="Q30" s="10">
        <f t="shared" si="19"/>
        <v>0.44642857142857145</v>
      </c>
      <c r="R30" s="10">
        <f t="shared" si="20"/>
        <v>0.29642857142857143</v>
      </c>
      <c r="S30" s="10">
        <f t="shared" si="21"/>
        <v>0.07228915662650602</v>
      </c>
      <c r="T30" s="10">
        <f t="shared" si="22"/>
        <v>280</v>
      </c>
      <c r="U30" s="10">
        <v>6</v>
      </c>
      <c r="V30" s="10">
        <v>125</v>
      </c>
      <c r="W30" s="10">
        <v>83</v>
      </c>
      <c r="X30" s="10">
        <v>6</v>
      </c>
      <c r="Y30" s="10">
        <v>72</v>
      </c>
      <c r="Z30" s="10">
        <v>1422</v>
      </c>
      <c r="AA30" s="10">
        <v>3.781914894</v>
      </c>
      <c r="AB30" s="10">
        <v>0.330961</v>
      </c>
      <c r="AC30" s="16">
        <f>IF(ISERROR((J30/W30)*(0.0261231)+(X30/W30)*(-0.0995367)+(P30)*(0.0847392)+(W30/V30)*(-0.0317976)+(N30)*(0.0005908)+((E30-L30)/E30)*(-0.0701565)+(-0.0135134)+0.3942664),"-",((J30/W30)*(0.0261231)+(X30/W30)*(-0.0995367)+(P30)*(0.0847392)+(W30/V30)*(-0.0317976)+(N30)*(0.0005908)+((E30-L30)/E30)*(-0.0701565)+(-0.0135134)+0.3942664))</f>
        <v>0.3177261379182486</v>
      </c>
      <c r="AD30" s="13">
        <f t="shared" si="23"/>
        <v>-0.013234862081751397</v>
      </c>
      <c r="AE30" s="11">
        <f t="shared" si="24"/>
        <v>89.28104475502786</v>
      </c>
      <c r="AF30" s="11">
        <f t="shared" si="0"/>
        <v>-3.718955244972136</v>
      </c>
      <c r="AG30" s="12">
        <f t="shared" si="1"/>
        <v>0.28353658536585363</v>
      </c>
      <c r="AH30" s="12">
        <f t="shared" si="2"/>
        <v>0.3602150537634409</v>
      </c>
      <c r="AI30" s="12">
        <f t="shared" si="3"/>
        <v>0.3384146341463415</v>
      </c>
      <c r="AJ30" s="12">
        <f t="shared" si="4"/>
        <v>0.6986296879097824</v>
      </c>
      <c r="AK30" s="13">
        <f t="shared" si="5"/>
        <v>0.272198307179963</v>
      </c>
      <c r="AL30" s="13">
        <f t="shared" si="6"/>
        <v>0.3502178622446986</v>
      </c>
      <c r="AM30" s="12">
        <f t="shared" si="7"/>
        <v>0.32707635596045087</v>
      </c>
      <c r="AN30" s="13">
        <f t="shared" si="8"/>
        <v>0.6772942182051495</v>
      </c>
      <c r="AO30" s="13">
        <f t="shared" si="9"/>
        <v>-0.011338278185890616</v>
      </c>
      <c r="AP30" s="13">
        <f t="shared" si="10"/>
        <v>-0.009997191518742288</v>
      </c>
    </row>
    <row r="31" spans="1:42" ht="12.75">
      <c r="A31" s="10" t="s">
        <v>349</v>
      </c>
      <c r="B31" s="10" t="s">
        <v>350</v>
      </c>
      <c r="C31" s="10" t="s">
        <v>506</v>
      </c>
      <c r="D31" s="10">
        <v>626</v>
      </c>
      <c r="E31" s="10">
        <v>565</v>
      </c>
      <c r="F31" s="10">
        <v>173</v>
      </c>
      <c r="G31" s="10">
        <v>111</v>
      </c>
      <c r="H31" s="10">
        <v>35</v>
      </c>
      <c r="I31" s="10">
        <v>1</v>
      </c>
      <c r="J31" s="10">
        <v>26</v>
      </c>
      <c r="K31" s="10">
        <v>43</v>
      </c>
      <c r="L31" s="10">
        <v>69</v>
      </c>
      <c r="M31" s="10">
        <v>8</v>
      </c>
      <c r="N31" s="10">
        <v>1</v>
      </c>
      <c r="O31" s="10">
        <v>0.0584795</v>
      </c>
      <c r="P31" s="10">
        <f t="shared" si="18"/>
        <v>0.23214285714285715</v>
      </c>
      <c r="Q31" s="10">
        <f t="shared" si="19"/>
        <v>0.3392857142857143</v>
      </c>
      <c r="R31" s="10">
        <f t="shared" si="20"/>
        <v>0.42857142857142855</v>
      </c>
      <c r="S31" s="10">
        <f t="shared" si="21"/>
        <v>0.1527777777777778</v>
      </c>
      <c r="T31" s="10">
        <f t="shared" si="22"/>
        <v>504</v>
      </c>
      <c r="U31" s="10">
        <v>10</v>
      </c>
      <c r="V31" s="10">
        <v>171</v>
      </c>
      <c r="W31" s="10">
        <v>216</v>
      </c>
      <c r="X31" s="10">
        <v>33</v>
      </c>
      <c r="Y31" s="10">
        <v>117</v>
      </c>
      <c r="Z31" s="10">
        <v>2080</v>
      </c>
      <c r="AA31" s="10">
        <v>3.322683706</v>
      </c>
      <c r="AB31" s="10">
        <v>0.307531</v>
      </c>
      <c r="AC31" s="16">
        <f>IF(ISERROR((J31/W31)*(0.0261231)+(X31/W31)*(-0.0995367)+(P31)*(0.0847392)+(W31/V31)*(-0.0317976)+(N31)*(0.0005908)+((E31-L31)/E31)*(-0.0701565)+(-0.0056323)+0.3942664),"-",((J31/W31)*(0.0261231)+(X31/W31)*(-0.0995367)+(P31)*(0.0847392)+(W31/V31)*(-0.0317976)+(N31)*(0.0005908)+((E31-L31)/E31)*(-0.0701565)+(-0.0056323)+0.3942664))</f>
        <v>0.2950798468709569</v>
      </c>
      <c r="AD31" s="13">
        <f t="shared" si="23"/>
        <v>-0.012451153129043102</v>
      </c>
      <c r="AE31" s="11">
        <f t="shared" si="24"/>
        <v>167.0481668043174</v>
      </c>
      <c r="AF31" s="11">
        <f t="shared" si="0"/>
        <v>-5.95183319568261</v>
      </c>
      <c r="AG31" s="12">
        <f t="shared" si="1"/>
        <v>0.30619469026548674</v>
      </c>
      <c r="AH31" s="12">
        <f t="shared" si="2"/>
        <v>0.3610223642172524</v>
      </c>
      <c r="AI31" s="12">
        <f t="shared" si="3"/>
        <v>0.511504424778761</v>
      </c>
      <c r="AJ31" s="12">
        <f t="shared" si="4"/>
        <v>0.8725267889960134</v>
      </c>
      <c r="AK31" s="13">
        <f t="shared" si="5"/>
        <v>0.2956604722200308</v>
      </c>
      <c r="AL31" s="13">
        <f t="shared" si="6"/>
        <v>0.35151464345737604</v>
      </c>
      <c r="AM31" s="12">
        <f t="shared" si="7"/>
        <v>0.5009702067333051</v>
      </c>
      <c r="AN31" s="13">
        <f t="shared" si="8"/>
        <v>0.8524848501906811</v>
      </c>
      <c r="AO31" s="13">
        <f t="shared" si="9"/>
        <v>-0.010534218045455956</v>
      </c>
      <c r="AP31" s="13">
        <f t="shared" si="10"/>
        <v>-0.009507720759876381</v>
      </c>
    </row>
    <row r="32" spans="1:42" ht="12.75">
      <c r="A32" s="10" t="s">
        <v>389</v>
      </c>
      <c r="B32" s="10" t="s">
        <v>390</v>
      </c>
      <c r="C32" s="10" t="s">
        <v>514</v>
      </c>
      <c r="D32" s="10">
        <v>466</v>
      </c>
      <c r="E32" s="10">
        <v>426</v>
      </c>
      <c r="F32" s="10">
        <v>134</v>
      </c>
      <c r="G32" s="10">
        <v>82</v>
      </c>
      <c r="H32" s="10">
        <v>26</v>
      </c>
      <c r="I32" s="10">
        <v>3</v>
      </c>
      <c r="J32" s="10">
        <v>23</v>
      </c>
      <c r="K32" s="10">
        <v>32</v>
      </c>
      <c r="L32" s="10">
        <v>63</v>
      </c>
      <c r="M32" s="10">
        <v>7</v>
      </c>
      <c r="N32" s="10">
        <v>2</v>
      </c>
      <c r="O32" s="10">
        <v>0.0324675</v>
      </c>
      <c r="P32" s="10">
        <f t="shared" si="18"/>
        <v>0.1945945945945946</v>
      </c>
      <c r="Q32" s="10">
        <f t="shared" si="19"/>
        <v>0.41621621621621624</v>
      </c>
      <c r="R32" s="10">
        <f t="shared" si="20"/>
        <v>0.3891891891891892</v>
      </c>
      <c r="S32" s="10">
        <f t="shared" si="21"/>
        <v>0.11805555555555555</v>
      </c>
      <c r="T32" s="10">
        <f t="shared" si="22"/>
        <v>370</v>
      </c>
      <c r="U32" s="10">
        <v>0</v>
      </c>
      <c r="V32" s="10">
        <v>154</v>
      </c>
      <c r="W32" s="10">
        <v>144</v>
      </c>
      <c r="X32" s="10">
        <v>17</v>
      </c>
      <c r="Y32" s="10">
        <v>72</v>
      </c>
      <c r="Z32" s="10">
        <v>1635</v>
      </c>
      <c r="AA32" s="10">
        <v>3.508583691</v>
      </c>
      <c r="AB32" s="10">
        <v>0.319885</v>
      </c>
      <c r="AC32" s="16">
        <f>IF(ISERROR((J32/W32)*(0.0261231)+(X32/W32)*(-0.0995367)+(P32)*(0.0847392)+(W32/V32)*(-0.0317976)+(N32)*(0.0005908)+((E32-L32)/E32)*(-0.0701565)+(-0.0067261)+0.3942664),"-",((J32/W32)*(0.0261231)+(X32/W32)*(-0.0995367)+(P32)*(0.0847392)+(W32/V32)*(-0.0317976)+(N32)*(0.0005908)+((E32-L32)/E32)*(-0.0701565)+(-0.0067261)+0.3942664))</f>
        <v>0.3081192056999697</v>
      </c>
      <c r="AD32" s="13">
        <f t="shared" si="23"/>
        <v>-0.011765794300030274</v>
      </c>
      <c r="AE32" s="11">
        <f t="shared" si="24"/>
        <v>129.9173643778895</v>
      </c>
      <c r="AF32" s="11">
        <f t="shared" si="0"/>
        <v>-4.082635622110502</v>
      </c>
      <c r="AG32" s="12">
        <f t="shared" si="1"/>
        <v>0.3145539906103286</v>
      </c>
      <c r="AH32" s="12">
        <f t="shared" si="2"/>
        <v>0.35698924731182796</v>
      </c>
      <c r="AI32" s="12">
        <f t="shared" si="3"/>
        <v>0.5446009389671361</v>
      </c>
      <c r="AJ32" s="12">
        <f t="shared" si="4"/>
        <v>0.9015901862789641</v>
      </c>
      <c r="AK32" s="13">
        <f t="shared" si="5"/>
        <v>0.30497033891523356</v>
      </c>
      <c r="AL32" s="13">
        <f t="shared" si="6"/>
        <v>0.34820938575890215</v>
      </c>
      <c r="AM32" s="12">
        <f t="shared" si="7"/>
        <v>0.5350172872720411</v>
      </c>
      <c r="AN32" s="13">
        <f t="shared" si="8"/>
        <v>0.8832266730309433</v>
      </c>
      <c r="AO32" s="13">
        <f t="shared" si="9"/>
        <v>-0.009583651695095063</v>
      </c>
      <c r="AP32" s="13">
        <f t="shared" si="10"/>
        <v>-0.008779861552925816</v>
      </c>
    </row>
    <row r="33" spans="1:42" ht="12.75">
      <c r="A33" s="10" t="s">
        <v>17</v>
      </c>
      <c r="B33" s="10" t="s">
        <v>314</v>
      </c>
      <c r="C33" s="10" t="s">
        <v>564</v>
      </c>
      <c r="D33" s="10">
        <v>401</v>
      </c>
      <c r="E33" s="10">
        <v>366</v>
      </c>
      <c r="F33" s="10">
        <v>100</v>
      </c>
      <c r="G33" s="10">
        <v>66</v>
      </c>
      <c r="H33" s="10">
        <v>21</v>
      </c>
      <c r="I33" s="10">
        <v>1</v>
      </c>
      <c r="J33" s="10">
        <v>12</v>
      </c>
      <c r="K33" s="10">
        <v>32</v>
      </c>
      <c r="L33" s="10">
        <v>86</v>
      </c>
      <c r="M33" s="10">
        <v>2</v>
      </c>
      <c r="N33" s="10">
        <v>1</v>
      </c>
      <c r="O33" s="10">
        <v>0.02</v>
      </c>
      <c r="P33" s="10">
        <f t="shared" si="18"/>
        <v>0.2127659574468085</v>
      </c>
      <c r="Q33" s="10">
        <f t="shared" si="19"/>
        <v>0.3546099290780142</v>
      </c>
      <c r="R33" s="10">
        <f t="shared" si="20"/>
        <v>0.4326241134751773</v>
      </c>
      <c r="S33" s="10">
        <f t="shared" si="21"/>
        <v>0.040983606557377046</v>
      </c>
      <c r="T33" s="10">
        <f t="shared" si="22"/>
        <v>282</v>
      </c>
      <c r="U33" s="10">
        <v>1</v>
      </c>
      <c r="V33" s="10">
        <v>100</v>
      </c>
      <c r="W33" s="10">
        <v>122</v>
      </c>
      <c r="X33" s="10">
        <v>5</v>
      </c>
      <c r="Y33" s="10">
        <v>60</v>
      </c>
      <c r="Z33" s="10">
        <v>1650</v>
      </c>
      <c r="AA33" s="10">
        <v>4.114713217</v>
      </c>
      <c r="AB33" s="10">
        <v>0.325926</v>
      </c>
      <c r="AC33" s="16">
        <f>IF(ISERROR((J33/W33)*(0.0261231)+(X33/W33)*(-0.0995367)+(P33)*(0.0847392)+(W33/V33)*(-0.0317976)+(N33)*(0.0005908)+((E33-L33)/E33)*(-0.0701565)+(-0.0034644)+0.3942664),"-",((J33/W33)*(0.0261231)+(X33/W33)*(-0.0995367)+(P33)*(0.0847392)+(W33/V33)*(-0.0317976)+(N33)*(0.0005908)+((E33-L33)/E33)*(-0.0701565)+(-0.0034644)+0.3942664))</f>
        <v>0.3154478179720963</v>
      </c>
      <c r="AD33" s="13">
        <f t="shared" si="23"/>
        <v>-0.010478182027903682</v>
      </c>
      <c r="AE33" s="11">
        <f t="shared" si="24"/>
        <v>97.17091085246601</v>
      </c>
      <c r="AF33" s="11">
        <f t="shared" si="0"/>
        <v>-2.829089147533992</v>
      </c>
      <c r="AG33" s="12">
        <f t="shared" si="1"/>
        <v>0.273224043715847</v>
      </c>
      <c r="AH33" s="12">
        <f t="shared" si="2"/>
        <v>0.3316708229426434</v>
      </c>
      <c r="AI33" s="12">
        <f t="shared" si="3"/>
        <v>0.4371584699453552</v>
      </c>
      <c r="AJ33" s="12">
        <f t="shared" si="4"/>
        <v>0.7688292928879985</v>
      </c>
      <c r="AK33" s="13">
        <f t="shared" si="5"/>
        <v>0.26549429194662844</v>
      </c>
      <c r="AL33" s="13">
        <f t="shared" si="6"/>
        <v>0.32461573778669833</v>
      </c>
      <c r="AM33" s="12">
        <f t="shared" si="7"/>
        <v>0.4294287181761366</v>
      </c>
      <c r="AN33" s="13">
        <f t="shared" si="8"/>
        <v>0.754044455962835</v>
      </c>
      <c r="AO33" s="13">
        <f t="shared" si="9"/>
        <v>-0.007729751769218585</v>
      </c>
      <c r="AP33" s="13">
        <f t="shared" si="10"/>
        <v>-0.007055085155945051</v>
      </c>
    </row>
    <row r="34" spans="1:42" ht="12.75">
      <c r="A34" s="10" t="s">
        <v>344</v>
      </c>
      <c r="B34" s="10" t="s">
        <v>345</v>
      </c>
      <c r="C34" s="10" t="s">
        <v>511</v>
      </c>
      <c r="D34" s="10">
        <v>375</v>
      </c>
      <c r="E34" s="10">
        <v>326</v>
      </c>
      <c r="F34" s="10">
        <v>86</v>
      </c>
      <c r="G34" s="10">
        <v>62</v>
      </c>
      <c r="H34" s="10">
        <v>20</v>
      </c>
      <c r="I34" s="10">
        <v>3</v>
      </c>
      <c r="J34" s="10">
        <v>1</v>
      </c>
      <c r="K34" s="10">
        <v>33</v>
      </c>
      <c r="L34" s="10">
        <v>65</v>
      </c>
      <c r="M34" s="10">
        <v>3</v>
      </c>
      <c r="N34" s="10">
        <v>2</v>
      </c>
      <c r="O34" s="10">
        <v>0.163934</v>
      </c>
      <c r="P34" s="10">
        <f t="shared" si="18"/>
        <v>0.19615384615384615</v>
      </c>
      <c r="Q34" s="10">
        <f t="shared" si="19"/>
        <v>0.46923076923076923</v>
      </c>
      <c r="R34" s="10">
        <f t="shared" si="20"/>
        <v>0.3346153846153846</v>
      </c>
      <c r="S34" s="10">
        <f t="shared" si="21"/>
        <v>0.14942528735632185</v>
      </c>
      <c r="T34" s="10">
        <f t="shared" si="22"/>
        <v>260</v>
      </c>
      <c r="U34" s="10">
        <v>3</v>
      </c>
      <c r="V34" s="10">
        <v>122</v>
      </c>
      <c r="W34" s="10">
        <v>87</v>
      </c>
      <c r="X34" s="10">
        <v>13</v>
      </c>
      <c r="Y34" s="10">
        <v>51</v>
      </c>
      <c r="Z34" s="10">
        <v>1360</v>
      </c>
      <c r="AA34" s="10">
        <v>3.626666667</v>
      </c>
      <c r="AB34" s="10">
        <v>0.323194</v>
      </c>
      <c r="AC34" s="16">
        <f>IF(ISERROR((J34/W34)*(0.0261231)+(X34/W34)*(-0.0995367)+(P34)*(0.0847392)+(W34/V34)*(-0.0317976)+(N34)*(0.0005908)+((E34-L34)/E34)*(-0.0701565)+(-0.0056482)+0.3942664),"-",((J34/W34)*(0.0261231)+(X34/W34)*(-0.0995367)+(P34)*(0.0847392)+(W34/V34)*(-0.0317976)+(N34)*(0.0005908)+((E34-L34)/E34)*(-0.0701565)+(-0.0056482)+0.3942664))</f>
        <v>0.31300510701477735</v>
      </c>
      <c r="AD34" s="13">
        <f t="shared" si="23"/>
        <v>-0.01018889298522263</v>
      </c>
      <c r="AE34" s="11">
        <f t="shared" si="24"/>
        <v>83.32034314488644</v>
      </c>
      <c r="AF34" s="11">
        <f t="shared" si="0"/>
        <v>-2.6796568551135636</v>
      </c>
      <c r="AG34" s="12">
        <f t="shared" si="1"/>
        <v>0.26380368098159507</v>
      </c>
      <c r="AH34" s="12">
        <f t="shared" si="2"/>
        <v>0.33424657534246577</v>
      </c>
      <c r="AI34" s="12">
        <f t="shared" si="3"/>
        <v>0.34355828220858897</v>
      </c>
      <c r="AJ34" s="12">
        <f t="shared" si="4"/>
        <v>0.6778048575510547</v>
      </c>
      <c r="AK34" s="13">
        <f t="shared" si="5"/>
        <v>0.25558387467756577</v>
      </c>
      <c r="AL34" s="13">
        <f t="shared" si="6"/>
        <v>0.3269050497120176</v>
      </c>
      <c r="AM34" s="12">
        <f t="shared" si="7"/>
        <v>0.3353384759045597</v>
      </c>
      <c r="AN34" s="13">
        <f t="shared" si="8"/>
        <v>0.6622435256165773</v>
      </c>
      <c r="AO34" s="13">
        <f t="shared" si="9"/>
        <v>-0.008219806304029298</v>
      </c>
      <c r="AP34" s="13">
        <f t="shared" si="10"/>
        <v>-0.0073415256304481535</v>
      </c>
    </row>
    <row r="35" spans="1:42" ht="12.75">
      <c r="A35" s="10" t="s">
        <v>475</v>
      </c>
      <c r="B35" s="10" t="s">
        <v>476</v>
      </c>
      <c r="C35" s="10" t="s">
        <v>539</v>
      </c>
      <c r="D35" s="10">
        <v>299</v>
      </c>
      <c r="E35" s="10">
        <v>264</v>
      </c>
      <c r="F35" s="10">
        <v>70</v>
      </c>
      <c r="G35" s="10">
        <v>55</v>
      </c>
      <c r="H35" s="10">
        <v>11</v>
      </c>
      <c r="I35" s="10">
        <v>3</v>
      </c>
      <c r="J35" s="10">
        <v>1</v>
      </c>
      <c r="K35" s="10">
        <v>33</v>
      </c>
      <c r="L35" s="10">
        <v>48</v>
      </c>
      <c r="M35" s="10">
        <v>1</v>
      </c>
      <c r="N35" s="10">
        <v>1</v>
      </c>
      <c r="O35" s="10">
        <v>0.0480769</v>
      </c>
      <c r="P35" s="10">
        <f t="shared" si="18"/>
        <v>0.20833333333333334</v>
      </c>
      <c r="Q35" s="10">
        <f t="shared" si="19"/>
        <v>0.48148148148148145</v>
      </c>
      <c r="R35" s="10">
        <f t="shared" si="20"/>
        <v>0.3101851851851852</v>
      </c>
      <c r="S35" s="10">
        <f t="shared" si="21"/>
        <v>0.13432835820895522</v>
      </c>
      <c r="T35" s="10">
        <f t="shared" si="22"/>
        <v>216</v>
      </c>
      <c r="U35" s="10">
        <v>0</v>
      </c>
      <c r="V35" s="10">
        <v>104</v>
      </c>
      <c r="W35" s="10">
        <v>67</v>
      </c>
      <c r="X35" s="10">
        <v>9</v>
      </c>
      <c r="Y35" s="10">
        <v>45</v>
      </c>
      <c r="Z35" s="10">
        <v>1297</v>
      </c>
      <c r="AA35" s="10">
        <f>Z35/D35</f>
        <v>4.337792642140468</v>
      </c>
      <c r="AB35" s="10">
        <v>0.319444</v>
      </c>
      <c r="AC35" s="16">
        <f>IF(ISERROR((J35/W35)*(0.0261231)+(X35/W35)*(-0.0995367)+(P35)*(0.0847392)+(W35/V35)*(-0.0317976)+(N35)*(0.0005908)+((E35-L35)/E35)*(-0.0701565)+(-0.0123745)+0.3942664),"-",((J35/W35)*(0.0261231)+(X35/W35)*(-0.0995367)+(P35)*(0.0847392)+(W35/V35)*(-0.0317976)+(N35)*(0.0005908)+((E35-L35)/E35)*(-0.0701565)+(-0.0123745)+0.3942664))</f>
        <v>0.309270230487423</v>
      </c>
      <c r="AD35" s="13">
        <f t="shared" si="23"/>
        <v>-0.01017376951257698</v>
      </c>
      <c r="AE35" s="11">
        <f t="shared" si="24"/>
        <v>67.80236978528337</v>
      </c>
      <c r="AF35" s="11">
        <f t="shared" si="0"/>
        <v>-2.197630214716625</v>
      </c>
      <c r="AG35" s="12">
        <f t="shared" si="1"/>
        <v>0.26515151515151514</v>
      </c>
      <c r="AH35" s="12">
        <f t="shared" si="2"/>
        <v>0.34563758389261745</v>
      </c>
      <c r="AI35" s="12">
        <f t="shared" si="3"/>
        <v>0.32954545454545453</v>
      </c>
      <c r="AJ35" s="12">
        <f t="shared" si="4"/>
        <v>0.6751830384380719</v>
      </c>
      <c r="AK35" s="13">
        <f t="shared" si="5"/>
        <v>0.25682715827758856</v>
      </c>
      <c r="AL35" s="13">
        <f t="shared" si="6"/>
        <v>0.3382629858566556</v>
      </c>
      <c r="AM35" s="12">
        <f t="shared" si="7"/>
        <v>0.32122109767152796</v>
      </c>
      <c r="AN35" s="13">
        <f t="shared" si="8"/>
        <v>0.6594840835281836</v>
      </c>
      <c r="AO35" s="13">
        <f t="shared" si="9"/>
        <v>-0.008324356873926575</v>
      </c>
      <c r="AP35" s="13">
        <f t="shared" si="10"/>
        <v>-0.007374598035961855</v>
      </c>
    </row>
    <row r="36" spans="1:42" ht="12.75">
      <c r="A36" s="10" t="s">
        <v>519</v>
      </c>
      <c r="B36" s="10" t="s">
        <v>62</v>
      </c>
      <c r="C36" s="10" t="s">
        <v>516</v>
      </c>
      <c r="D36" s="10">
        <v>722</v>
      </c>
      <c r="E36" s="10">
        <v>656</v>
      </c>
      <c r="F36" s="10">
        <v>193</v>
      </c>
      <c r="G36" s="10">
        <v>147</v>
      </c>
      <c r="H36" s="10">
        <v>34</v>
      </c>
      <c r="I36" s="10">
        <v>10</v>
      </c>
      <c r="J36" s="10">
        <v>2</v>
      </c>
      <c r="K36" s="10">
        <v>53</v>
      </c>
      <c r="L36" s="10">
        <v>140</v>
      </c>
      <c r="M36" s="10">
        <v>4</v>
      </c>
      <c r="N36" s="10">
        <v>61</v>
      </c>
      <c r="O36" s="10">
        <v>0.10358565737051793</v>
      </c>
      <c r="P36" s="10">
        <v>0.2661290322580645</v>
      </c>
      <c r="Q36" s="10">
        <v>0.5060483870967742</v>
      </c>
      <c r="R36" s="10">
        <v>0.22782258064516128</v>
      </c>
      <c r="S36" s="10">
        <v>0.035398230088495575</v>
      </c>
      <c r="T36" s="46">
        <v>496</v>
      </c>
      <c r="U36" s="46">
        <v>4</v>
      </c>
      <c r="V36" s="46">
        <v>251</v>
      </c>
      <c r="W36" s="52">
        <v>113</v>
      </c>
      <c r="X36" s="10">
        <v>4</v>
      </c>
      <c r="Y36" s="10">
        <v>132</v>
      </c>
      <c r="Z36" s="10">
        <v>2820</v>
      </c>
      <c r="AA36" s="46">
        <v>3.9058171745152355</v>
      </c>
      <c r="AB36" s="10">
        <v>0.3687258687258687</v>
      </c>
      <c r="AC36" s="52">
        <v>0.3587654499490866</v>
      </c>
      <c r="AD36" s="13">
        <v>-0.00996041877678211</v>
      </c>
      <c r="AE36" s="10">
        <v>187.84239139213213</v>
      </c>
      <c r="AF36" s="11">
        <f t="shared" si="0"/>
        <v>-5.157608607867871</v>
      </c>
      <c r="AG36" s="12">
        <f t="shared" si="1"/>
        <v>0.2942073170731707</v>
      </c>
      <c r="AH36" s="12">
        <f t="shared" si="2"/>
        <v>0.3486750348675035</v>
      </c>
      <c r="AI36" s="12">
        <f t="shared" si="3"/>
        <v>0.3597560975609756</v>
      </c>
      <c r="AJ36" s="12">
        <f t="shared" si="4"/>
        <v>0.7084311324284791</v>
      </c>
      <c r="AK36" s="13">
        <f t="shared" si="5"/>
        <v>0.28634510882946973</v>
      </c>
      <c r="AL36" s="13">
        <f t="shared" si="6"/>
        <v>0.34148171742277844</v>
      </c>
      <c r="AM36" s="12">
        <f t="shared" si="7"/>
        <v>0.3518938893172746</v>
      </c>
      <c r="AN36" s="13">
        <f t="shared" si="8"/>
        <v>0.693375606740053</v>
      </c>
      <c r="AO36" s="13">
        <f t="shared" si="9"/>
        <v>-0.007862208243700985</v>
      </c>
      <c r="AP36" s="13">
        <f t="shared" si="10"/>
        <v>-0.007193317444725067</v>
      </c>
    </row>
    <row r="37" spans="1:42" ht="12.75">
      <c r="A37" s="10" t="s">
        <v>249</v>
      </c>
      <c r="B37" s="10" t="s">
        <v>250</v>
      </c>
      <c r="C37" s="10" t="s">
        <v>541</v>
      </c>
      <c r="D37" s="10">
        <v>563</v>
      </c>
      <c r="E37" s="10">
        <v>481</v>
      </c>
      <c r="F37" s="10">
        <v>128</v>
      </c>
      <c r="G37" s="10">
        <v>73</v>
      </c>
      <c r="H37" s="10">
        <v>35</v>
      </c>
      <c r="I37" s="10">
        <v>15</v>
      </c>
      <c r="J37" s="10">
        <v>5</v>
      </c>
      <c r="K37" s="10">
        <v>68</v>
      </c>
      <c r="L37" s="10">
        <v>130</v>
      </c>
      <c r="M37" s="10">
        <v>1</v>
      </c>
      <c r="N37" s="10">
        <v>12</v>
      </c>
      <c r="O37" s="10">
        <v>0.06</v>
      </c>
      <c r="P37" s="10">
        <f aca="true" t="shared" si="25" ref="P37:P44">Y37/T37</f>
        <v>0.2144927536231884</v>
      </c>
      <c r="Q37" s="10">
        <f aca="true" t="shared" si="26" ref="Q37:Q44">V37/T37</f>
        <v>0.43478260869565216</v>
      </c>
      <c r="R37" s="10">
        <f aca="true" t="shared" si="27" ref="R37:R44">W37/T37</f>
        <v>0.3507246376811594</v>
      </c>
      <c r="S37" s="10">
        <f aca="true" t="shared" si="28" ref="S37:S44">X37/W37</f>
        <v>0.05785123966942149</v>
      </c>
      <c r="T37" s="10">
        <f aca="true" t="shared" si="29" ref="T37:T44">V37+W37+Y37</f>
        <v>345</v>
      </c>
      <c r="U37" s="10">
        <v>6</v>
      </c>
      <c r="V37" s="10">
        <v>150</v>
      </c>
      <c r="W37" s="10">
        <v>121</v>
      </c>
      <c r="X37" s="10">
        <v>7</v>
      </c>
      <c r="Y37" s="10">
        <v>74</v>
      </c>
      <c r="Z37" s="10">
        <v>2243</v>
      </c>
      <c r="AA37" s="10">
        <v>3.98401421</v>
      </c>
      <c r="AB37" s="10">
        <v>0.354467</v>
      </c>
      <c r="AC37" s="16">
        <f>IF(ISERROR((J37/W37)*(0.0261231)+(X37/W37)*(-0.0995367)+(P37)*(0.0847392)+(W37/V37)*(-0.0317976)+(N37)*(0.0005908)+((E37-L37)/E37)*(-0.0701565)+(0.0071428)+0.3942664),"-",((J37/W37)*(0.0261231)+(X37/W37)*(-0.0995367)+(P37)*(0.0847392)+(W37/V37)*(-0.0317976)+(N37)*(0.0005908)+((E37-L37)/E37)*(-0.0701565)+(0.0071428)+0.3942664))</f>
        <v>0.34515054201858775</v>
      </c>
      <c r="AD37" s="13">
        <f aca="true" t="shared" si="30" ref="AD37:AD44">AC37-AB37</f>
        <v>-0.00931645798141223</v>
      </c>
      <c r="AE37" s="11">
        <f aca="true" t="shared" si="31" ref="AE37:AE44">AC37*(E37-L37-J37+M37)+J37</f>
        <v>124.76723808044994</v>
      </c>
      <c r="AF37" s="11">
        <f t="shared" si="0"/>
        <v>-3.2327619195500574</v>
      </c>
      <c r="AG37" s="12">
        <f t="shared" si="1"/>
        <v>0.2661122661122661</v>
      </c>
      <c r="AH37" s="12">
        <f t="shared" si="2"/>
        <v>0.36330935251798563</v>
      </c>
      <c r="AI37" s="12">
        <f t="shared" si="3"/>
        <v>0.3762993762993763</v>
      </c>
      <c r="AJ37" s="12">
        <f t="shared" si="4"/>
        <v>0.739608728817362</v>
      </c>
      <c r="AK37" s="13">
        <f t="shared" si="5"/>
        <v>0.25939134736060276</v>
      </c>
      <c r="AL37" s="13">
        <f t="shared" si="6"/>
        <v>0.3574950325187949</v>
      </c>
      <c r="AM37" s="12">
        <f t="shared" si="7"/>
        <v>0.36957845754771296</v>
      </c>
      <c r="AN37" s="13">
        <f t="shared" si="8"/>
        <v>0.7270734900665079</v>
      </c>
      <c r="AO37" s="13">
        <f t="shared" si="9"/>
        <v>-0.006720918751663363</v>
      </c>
      <c r="AP37" s="13">
        <f t="shared" si="10"/>
        <v>-0.005814319999190742</v>
      </c>
    </row>
    <row r="38" spans="1:42" ht="12.75">
      <c r="A38" s="10" t="s">
        <v>347</v>
      </c>
      <c r="B38" s="10" t="s">
        <v>348</v>
      </c>
      <c r="C38" s="10" t="s">
        <v>506</v>
      </c>
      <c r="D38" s="10">
        <v>715</v>
      </c>
      <c r="E38" s="10">
        <v>674</v>
      </c>
      <c r="F38" s="10">
        <v>207</v>
      </c>
      <c r="G38" s="10">
        <v>152</v>
      </c>
      <c r="H38" s="10">
        <v>36</v>
      </c>
      <c r="I38" s="10">
        <v>9</v>
      </c>
      <c r="J38" s="10">
        <v>10</v>
      </c>
      <c r="K38" s="10">
        <v>35</v>
      </c>
      <c r="L38" s="10">
        <v>96</v>
      </c>
      <c r="M38" s="10">
        <v>4</v>
      </c>
      <c r="N38" s="10">
        <v>22</v>
      </c>
      <c r="O38" s="10">
        <v>0.106007</v>
      </c>
      <c r="P38" s="10">
        <f t="shared" si="25"/>
        <v>0.20103092783505155</v>
      </c>
      <c r="Q38" s="10">
        <f t="shared" si="26"/>
        <v>0.48625429553264604</v>
      </c>
      <c r="R38" s="10">
        <f t="shared" si="27"/>
        <v>0.3127147766323024</v>
      </c>
      <c r="S38" s="10">
        <f t="shared" si="28"/>
        <v>0.03296703296703297</v>
      </c>
      <c r="T38" s="10">
        <f t="shared" si="29"/>
        <v>582</v>
      </c>
      <c r="U38" s="10">
        <v>2</v>
      </c>
      <c r="V38" s="10">
        <v>283</v>
      </c>
      <c r="W38" s="10">
        <v>182</v>
      </c>
      <c r="X38" s="10">
        <v>6</v>
      </c>
      <c r="Y38" s="10">
        <v>117</v>
      </c>
      <c r="Z38" s="10">
        <v>2627</v>
      </c>
      <c r="AA38" s="10">
        <v>3.674125874</v>
      </c>
      <c r="AB38" s="10">
        <v>0.344406</v>
      </c>
      <c r="AC38" s="16">
        <f>IF(ISERROR((J38/W38)*(0.0261231)+(X38/W38)*(-0.0995367)+(P38)*(0.0847392)+(W38/V38)*(-0.0317976)+(N38)*(0.0005908)+((E38-L38)/E38)*(-0.0701565)+(-0.0056323)+0.3942664),"-",((J38/W38)*(0.0261231)+(X38/W38)*(-0.0995367)+(P38)*(0.0847392)+(W38/V38)*(-0.0317976)+(N38)*(0.0005908)+((E38-L38)/E38)*(-0.0701565)+(-0.0056323)+0.3942664))</f>
        <v>0.3362075827758594</v>
      </c>
      <c r="AD38" s="13">
        <f t="shared" si="30"/>
        <v>-0.008198417224140608</v>
      </c>
      <c r="AE38" s="11">
        <f t="shared" si="31"/>
        <v>202.31073734779156</v>
      </c>
      <c r="AF38" s="11">
        <f t="shared" si="0"/>
        <v>-4.689262652208441</v>
      </c>
      <c r="AG38" s="12">
        <f t="shared" si="1"/>
        <v>0.30712166172106825</v>
      </c>
      <c r="AH38" s="12">
        <f t="shared" si="2"/>
        <v>0.3412587412587413</v>
      </c>
      <c r="AI38" s="12">
        <f t="shared" si="3"/>
        <v>0.4094955489614243</v>
      </c>
      <c r="AJ38" s="12">
        <f t="shared" si="4"/>
        <v>0.7507542902201656</v>
      </c>
      <c r="AK38" s="13">
        <f t="shared" si="5"/>
        <v>0.3001642987355958</v>
      </c>
      <c r="AL38" s="13">
        <f t="shared" si="6"/>
        <v>0.33470033195495325</v>
      </c>
      <c r="AM38" s="12">
        <f t="shared" si="7"/>
        <v>0.40253818597595187</v>
      </c>
      <c r="AN38" s="13">
        <f t="shared" si="8"/>
        <v>0.7372385179309051</v>
      </c>
      <c r="AO38" s="13">
        <f t="shared" si="9"/>
        <v>-0.006957362985472448</v>
      </c>
      <c r="AP38" s="13">
        <f t="shared" si="10"/>
        <v>-0.0065584093037880375</v>
      </c>
    </row>
    <row r="39" spans="1:42" ht="12.75">
      <c r="A39" s="10" t="s">
        <v>404</v>
      </c>
      <c r="B39" s="10" t="s">
        <v>405</v>
      </c>
      <c r="C39" s="10" t="s">
        <v>550</v>
      </c>
      <c r="D39" s="10">
        <v>641</v>
      </c>
      <c r="E39" s="10">
        <v>565</v>
      </c>
      <c r="F39" s="10">
        <v>167</v>
      </c>
      <c r="G39" s="10">
        <v>129</v>
      </c>
      <c r="H39" s="10">
        <v>26</v>
      </c>
      <c r="I39" s="10">
        <v>7</v>
      </c>
      <c r="J39" s="10">
        <v>5</v>
      </c>
      <c r="K39" s="10">
        <v>59</v>
      </c>
      <c r="L39" s="10">
        <v>129</v>
      </c>
      <c r="M39" s="10">
        <v>5</v>
      </c>
      <c r="N39" s="10">
        <v>40</v>
      </c>
      <c r="O39" s="10">
        <v>0.101382</v>
      </c>
      <c r="P39" s="10">
        <f t="shared" si="25"/>
        <v>0.2396088019559902</v>
      </c>
      <c r="Q39" s="10">
        <f t="shared" si="26"/>
        <v>0.530562347188264</v>
      </c>
      <c r="R39" s="10">
        <f t="shared" si="27"/>
        <v>0.22982885085574573</v>
      </c>
      <c r="S39" s="10">
        <f t="shared" si="28"/>
        <v>0.0851063829787234</v>
      </c>
      <c r="T39" s="10">
        <f t="shared" si="29"/>
        <v>409</v>
      </c>
      <c r="U39" s="10">
        <v>1</v>
      </c>
      <c r="V39" s="10">
        <v>217</v>
      </c>
      <c r="W39" s="10">
        <v>94</v>
      </c>
      <c r="X39" s="10">
        <v>8</v>
      </c>
      <c r="Y39" s="10">
        <v>98</v>
      </c>
      <c r="Z39" s="10">
        <v>2582</v>
      </c>
      <c r="AA39" s="10">
        <v>4.028081123</v>
      </c>
      <c r="AB39" s="10">
        <v>0.37156</v>
      </c>
      <c r="AC39" s="16">
        <f>IF(ISERROR((J39/W39)*(0.0261231)+(X39/W39)*(-0.0995367)+(P39)*(0.0847392)+(W39/V39)*(-0.0317976)+(N39)*(0.0005908)+((E39-L39)/E39)*(-0.0701565)+(0.0006947)+0.3942664),"-",((J39/W39)*(0.0261231)+(X39/W39)*(-0.0995367)+(P39)*(0.0847392)+(W39/V39)*(-0.0317976)+(N39)*(0.0005908)+((E39-L39)/E39)*(-0.0701565)+(0.0006947)+0.3942664))</f>
        <v>0.3639031334431414</v>
      </c>
      <c r="AD39" s="13">
        <f t="shared" si="30"/>
        <v>-0.007656866556858599</v>
      </c>
      <c r="AE39" s="11">
        <f t="shared" si="31"/>
        <v>163.66176618120966</v>
      </c>
      <c r="AF39" s="11">
        <f t="shared" si="0"/>
        <v>-3.338233818790343</v>
      </c>
      <c r="AG39" s="12">
        <f t="shared" si="1"/>
        <v>0.29557522123893804</v>
      </c>
      <c r="AH39" s="12">
        <f t="shared" si="2"/>
        <v>0.3603174603174603</v>
      </c>
      <c r="AI39" s="12">
        <f t="shared" si="3"/>
        <v>0.3734513274336283</v>
      </c>
      <c r="AJ39" s="12">
        <f t="shared" si="4"/>
        <v>0.7337687877510886</v>
      </c>
      <c r="AK39" s="13">
        <f t="shared" si="5"/>
        <v>0.28966684279860117</v>
      </c>
      <c r="AL39" s="13">
        <f t="shared" si="6"/>
        <v>0.3550186764781106</v>
      </c>
      <c r="AM39" s="12">
        <f t="shared" si="7"/>
        <v>0.36754294899329143</v>
      </c>
      <c r="AN39" s="13">
        <f t="shared" si="8"/>
        <v>0.722561625471402</v>
      </c>
      <c r="AO39" s="13">
        <f t="shared" si="9"/>
        <v>-0.00590837844033687</v>
      </c>
      <c r="AP39" s="13">
        <f t="shared" si="10"/>
        <v>-0.00529878383934973</v>
      </c>
    </row>
    <row r="40" spans="1:42" ht="12.75">
      <c r="A40" s="10" t="s">
        <v>337</v>
      </c>
      <c r="B40" s="10" t="s">
        <v>338</v>
      </c>
      <c r="C40" s="10" t="s">
        <v>511</v>
      </c>
      <c r="D40" s="10">
        <v>516</v>
      </c>
      <c r="E40" s="10">
        <v>446</v>
      </c>
      <c r="F40" s="10">
        <v>132</v>
      </c>
      <c r="G40" s="10">
        <v>74</v>
      </c>
      <c r="H40" s="10">
        <v>36</v>
      </c>
      <c r="I40" s="10">
        <v>0</v>
      </c>
      <c r="J40" s="10">
        <v>22</v>
      </c>
      <c r="K40" s="10">
        <v>60</v>
      </c>
      <c r="L40" s="10">
        <v>93</v>
      </c>
      <c r="M40" s="10">
        <v>2</v>
      </c>
      <c r="N40" s="10">
        <v>2</v>
      </c>
      <c r="O40" s="10">
        <v>0.0306748</v>
      </c>
      <c r="P40" s="10">
        <f t="shared" si="25"/>
        <v>0.2056338028169014</v>
      </c>
      <c r="Q40" s="10">
        <f t="shared" si="26"/>
        <v>0.4591549295774648</v>
      </c>
      <c r="R40" s="10">
        <f t="shared" si="27"/>
        <v>0.3352112676056338</v>
      </c>
      <c r="S40" s="10">
        <f t="shared" si="28"/>
        <v>0.10084033613445378</v>
      </c>
      <c r="T40" s="10">
        <f t="shared" si="29"/>
        <v>355</v>
      </c>
      <c r="U40" s="10">
        <v>8</v>
      </c>
      <c r="V40" s="10">
        <v>163</v>
      </c>
      <c r="W40" s="10">
        <v>119</v>
      </c>
      <c r="X40" s="10">
        <v>12</v>
      </c>
      <c r="Y40" s="10">
        <v>73</v>
      </c>
      <c r="Z40" s="10">
        <v>2028</v>
      </c>
      <c r="AA40" s="10">
        <v>3.930232558</v>
      </c>
      <c r="AB40" s="10">
        <v>0.33033</v>
      </c>
      <c r="AC40" s="41">
        <f>IF(ISERROR((J40/W40)*(0.0261231)+(X40/W40)*(-0.0995367)+(P40)*(0.0847392)+(W40/V40)*(-0.0317976)+(N40)*(0.0005908)+((E40-L40)/E40)*(-0.0701565)+(-0.0056482)+0.3942664),"-",((J40/W40)*(0.0261231)+(X40/W40)*(-0.0995367)+(P40)*(0.0847392)+(W40/V40)*(-0.0317976)+(N40)*(0.0005908)+((E40-L40)/E40)*(-0.0701565)+(-0.0056482)+0.3942664))</f>
        <v>0.323275557521336</v>
      </c>
      <c r="AD40" s="13">
        <f t="shared" si="30"/>
        <v>-0.0070544424786639914</v>
      </c>
      <c r="AE40" s="46">
        <f t="shared" si="31"/>
        <v>129.65076065460488</v>
      </c>
      <c r="AF40" s="11">
        <f t="shared" si="0"/>
        <v>-2.3492393453951195</v>
      </c>
      <c r="AG40" s="12">
        <f t="shared" si="1"/>
        <v>0.29596412556053814</v>
      </c>
      <c r="AH40" s="12">
        <f t="shared" si="2"/>
        <v>0.3875968992248062</v>
      </c>
      <c r="AI40" s="12">
        <f t="shared" si="3"/>
        <v>0.531390134529148</v>
      </c>
      <c r="AJ40" s="12">
        <f t="shared" si="4"/>
        <v>0.9189870337539542</v>
      </c>
      <c r="AK40" s="13">
        <f t="shared" si="5"/>
        <v>0.29069677276817235</v>
      </c>
      <c r="AL40" s="13">
        <f t="shared" si="6"/>
        <v>0.3830441097957459</v>
      </c>
      <c r="AM40" s="12">
        <f t="shared" si="7"/>
        <v>0.5261227817367822</v>
      </c>
      <c r="AN40" s="13">
        <f t="shared" si="8"/>
        <v>0.909166891532528</v>
      </c>
      <c r="AO40" s="13">
        <f t="shared" si="9"/>
        <v>-0.005267352792365787</v>
      </c>
      <c r="AP40" s="13">
        <f t="shared" si="10"/>
        <v>-0.004552789429060344</v>
      </c>
    </row>
    <row r="41" spans="1:42" ht="12.75">
      <c r="A41" s="10" t="s">
        <v>360</v>
      </c>
      <c r="B41" s="10" t="s">
        <v>361</v>
      </c>
      <c r="C41" s="10" t="s">
        <v>559</v>
      </c>
      <c r="D41" s="10">
        <v>674</v>
      </c>
      <c r="E41" s="10">
        <v>592</v>
      </c>
      <c r="F41" s="10">
        <v>171</v>
      </c>
      <c r="G41" s="10">
        <v>96</v>
      </c>
      <c r="H41" s="10">
        <v>39</v>
      </c>
      <c r="I41" s="10">
        <v>5</v>
      </c>
      <c r="J41" s="10">
        <v>31</v>
      </c>
      <c r="K41" s="10">
        <v>59</v>
      </c>
      <c r="L41" s="10">
        <v>126</v>
      </c>
      <c r="M41" s="10">
        <v>4</v>
      </c>
      <c r="N41" s="10">
        <v>21</v>
      </c>
      <c r="O41" s="10">
        <v>0.0755814</v>
      </c>
      <c r="P41" s="10">
        <f t="shared" si="25"/>
        <v>0.18240343347639484</v>
      </c>
      <c r="Q41" s="10">
        <f t="shared" si="26"/>
        <v>0.36909871244635195</v>
      </c>
      <c r="R41" s="10">
        <f t="shared" si="27"/>
        <v>0.44849785407725323</v>
      </c>
      <c r="S41" s="10">
        <f t="shared" si="28"/>
        <v>0.15789473684210525</v>
      </c>
      <c r="T41" s="10">
        <f t="shared" si="29"/>
        <v>466</v>
      </c>
      <c r="U41" s="10">
        <v>19</v>
      </c>
      <c r="V41" s="10">
        <v>172</v>
      </c>
      <c r="W41" s="10">
        <v>209</v>
      </c>
      <c r="X41" s="10">
        <v>33</v>
      </c>
      <c r="Y41" s="10">
        <v>85</v>
      </c>
      <c r="Z41" s="10">
        <v>2553</v>
      </c>
      <c r="AA41" s="10">
        <v>3.787833828</v>
      </c>
      <c r="AB41" s="10">
        <v>0.318907</v>
      </c>
      <c r="AC41" s="16">
        <f>IF(ISERROR((J41/W41)*(0.0261231)+(X41/W41)*(-0.0995367)+(P41)*(0.0847392)+(W41/V41)*(-0.0317976)+(N41)*(0.0005908)+((E41-L41)/E41)*(-0.0701565)+(-0.0045138)+0.3942664),"-",((J41/W41)*(0.0261231)+(X41/W41)*(-0.0995367)+(P41)*(0.0847392)+(W41/V41)*(-0.0317976)+(N41)*(0.0005908)+((E41-L41)/E41)*(-0.0701565)+(-0.0045138)+0.3942664))</f>
        <v>0.311912194534151</v>
      </c>
      <c r="AD41" s="13">
        <f t="shared" si="30"/>
        <v>-0.006994805465849019</v>
      </c>
      <c r="AE41" s="11">
        <f t="shared" si="31"/>
        <v>167.9294534004923</v>
      </c>
      <c r="AF41" s="11">
        <f t="shared" si="0"/>
        <v>-3.0705465995077077</v>
      </c>
      <c r="AG41" s="12">
        <f t="shared" si="1"/>
        <v>0.28885135135135137</v>
      </c>
      <c r="AH41" s="12">
        <f t="shared" si="2"/>
        <v>0.3694362017804154</v>
      </c>
      <c r="AI41" s="12">
        <f t="shared" si="3"/>
        <v>0.5168918918918919</v>
      </c>
      <c r="AJ41" s="12">
        <f t="shared" si="4"/>
        <v>0.8863280936723072</v>
      </c>
      <c r="AK41" s="13">
        <f t="shared" si="5"/>
        <v>0.2836646172305613</v>
      </c>
      <c r="AL41" s="13">
        <f t="shared" si="6"/>
        <v>0.36488049465948413</v>
      </c>
      <c r="AM41" s="12">
        <f t="shared" si="7"/>
        <v>0.5117051577711018</v>
      </c>
      <c r="AN41" s="13">
        <f t="shared" si="8"/>
        <v>0.876585652430586</v>
      </c>
      <c r="AO41" s="13">
        <f t="shared" si="9"/>
        <v>-0.005186734120790071</v>
      </c>
      <c r="AP41" s="13">
        <f t="shared" si="10"/>
        <v>-0.004555707120931285</v>
      </c>
    </row>
    <row r="42" spans="1:42" ht="12.75">
      <c r="A42" s="10" t="s">
        <v>64</v>
      </c>
      <c r="B42" s="10" t="s">
        <v>65</v>
      </c>
      <c r="C42" s="10" t="s">
        <v>542</v>
      </c>
      <c r="D42" s="10">
        <v>368</v>
      </c>
      <c r="E42" s="10">
        <v>325</v>
      </c>
      <c r="F42" s="10">
        <v>91</v>
      </c>
      <c r="G42" s="10">
        <v>62</v>
      </c>
      <c r="H42" s="10">
        <v>16</v>
      </c>
      <c r="I42" s="10">
        <v>0</v>
      </c>
      <c r="J42" s="10">
        <v>13</v>
      </c>
      <c r="K42" s="10">
        <v>36</v>
      </c>
      <c r="L42" s="10">
        <v>78</v>
      </c>
      <c r="M42" s="10">
        <v>1</v>
      </c>
      <c r="N42" s="10">
        <v>0</v>
      </c>
      <c r="O42" s="10">
        <v>0.0566038</v>
      </c>
      <c r="P42" s="10">
        <f t="shared" si="25"/>
        <v>0.20967741935483872</v>
      </c>
      <c r="Q42" s="10">
        <f t="shared" si="26"/>
        <v>0.4274193548387097</v>
      </c>
      <c r="R42" s="10">
        <f t="shared" si="27"/>
        <v>0.3629032258064516</v>
      </c>
      <c r="S42" s="10">
        <f t="shared" si="28"/>
        <v>0.05555555555555555</v>
      </c>
      <c r="T42" s="10">
        <f t="shared" si="29"/>
        <v>248</v>
      </c>
      <c r="U42" s="10">
        <v>6</v>
      </c>
      <c r="V42" s="10">
        <v>106</v>
      </c>
      <c r="W42" s="10">
        <v>90</v>
      </c>
      <c r="X42" s="10">
        <v>5</v>
      </c>
      <c r="Y42" s="10">
        <v>52</v>
      </c>
      <c r="Z42" s="10">
        <v>1496</v>
      </c>
      <c r="AA42" s="10">
        <v>4.065217391</v>
      </c>
      <c r="AB42" s="10">
        <v>0.331915</v>
      </c>
      <c r="AC42" s="16">
        <f>IF(ISERROR((J42/W42)*(0.0261231)+(X42/W42)*(-0.0995367)+(P42)*(0.0847392)+(W42/V42)*(-0.0317976)+(N42)*(0.0005908)+((E42-L42)/E42)*(-0.0701565)+(-0.0044772)+0.3942664),"-",((J42/W42)*(0.0261231)+(X42/W42)*(-0.0995367)+(P42)*(0.0847392)+(W42/V42)*(-0.0317976)+(N42)*(0.0005908)+((E42-L42)/E42)*(-0.0701565)+(-0.0044772)+0.3942664))</f>
        <v>0.3254837145100426</v>
      </c>
      <c r="AD42" s="13">
        <f t="shared" si="30"/>
        <v>-0.006431285489957417</v>
      </c>
      <c r="AE42" s="11">
        <f t="shared" si="31"/>
        <v>89.48867290986001</v>
      </c>
      <c r="AF42" s="11">
        <f t="shared" si="0"/>
        <v>-1.5113270901399858</v>
      </c>
      <c r="AG42" s="12">
        <f t="shared" si="1"/>
        <v>0.28</v>
      </c>
      <c r="AH42" s="12">
        <f t="shared" si="2"/>
        <v>0.36141304347826086</v>
      </c>
      <c r="AI42" s="12">
        <f t="shared" si="3"/>
        <v>0.4584615384615385</v>
      </c>
      <c r="AJ42" s="12">
        <f t="shared" si="4"/>
        <v>0.8198745819397993</v>
      </c>
      <c r="AK42" s="13">
        <f t="shared" si="5"/>
        <v>0.2753497627995693</v>
      </c>
      <c r="AL42" s="13">
        <f t="shared" si="6"/>
        <v>0.35730617638548917</v>
      </c>
      <c r="AM42" s="12">
        <f t="shared" si="7"/>
        <v>0.45381130126110775</v>
      </c>
      <c r="AN42" s="13">
        <f t="shared" si="8"/>
        <v>0.8111174776465969</v>
      </c>
      <c r="AO42" s="13">
        <f t="shared" si="9"/>
        <v>-0.004650237200430729</v>
      </c>
      <c r="AP42" s="13">
        <f t="shared" si="10"/>
        <v>-0.004106867092771693</v>
      </c>
    </row>
    <row r="43" spans="1:42" ht="12.75">
      <c r="A43" s="10" t="s">
        <v>236</v>
      </c>
      <c r="B43" s="10" t="s">
        <v>237</v>
      </c>
      <c r="C43" s="10" t="s">
        <v>281</v>
      </c>
      <c r="D43" s="10">
        <v>675</v>
      </c>
      <c r="E43" s="10">
        <v>610</v>
      </c>
      <c r="F43" s="10">
        <v>183</v>
      </c>
      <c r="G43" s="10">
        <v>125</v>
      </c>
      <c r="H43" s="10">
        <v>38</v>
      </c>
      <c r="I43" s="10">
        <v>2</v>
      </c>
      <c r="J43" s="10">
        <v>18</v>
      </c>
      <c r="K43" s="10">
        <v>44</v>
      </c>
      <c r="L43" s="10">
        <v>85</v>
      </c>
      <c r="M43" s="10">
        <v>6</v>
      </c>
      <c r="N43" s="10">
        <v>14</v>
      </c>
      <c r="O43" s="10">
        <v>0.0708333</v>
      </c>
      <c r="P43" s="10">
        <f t="shared" si="25"/>
        <v>0.19811320754716982</v>
      </c>
      <c r="Q43" s="10">
        <f t="shared" si="26"/>
        <v>0.4528301886792453</v>
      </c>
      <c r="R43" s="10">
        <f t="shared" si="27"/>
        <v>0.3490566037735849</v>
      </c>
      <c r="S43" s="10">
        <f t="shared" si="28"/>
        <v>0.05405405405405406</v>
      </c>
      <c r="T43" s="10">
        <f t="shared" si="29"/>
        <v>530</v>
      </c>
      <c r="U43" s="10">
        <v>9</v>
      </c>
      <c r="V43" s="10">
        <v>240</v>
      </c>
      <c r="W43" s="10">
        <v>185</v>
      </c>
      <c r="X43" s="10">
        <v>10</v>
      </c>
      <c r="Y43" s="10">
        <v>105</v>
      </c>
      <c r="Z43" s="10">
        <v>2504</v>
      </c>
      <c r="AA43" s="10">
        <v>3.70962963</v>
      </c>
      <c r="AB43" s="10">
        <v>0.321637</v>
      </c>
      <c r="AC43" s="16">
        <f>IF(ISERROR((J43/W43)*(0.0261231)+(X43/W43)*(-0.0995367)+(P43)*(0.0847392)+(W43/V43)*(-0.0317976)+(N43)*(0.0005908)+((E43-L43)/E43)*(-0.0701565)+(-0.0152488)+0.3942664),"-",((J43/W43)*(0.0261231)+(X43/W43)*(-0.0995367)+(P43)*(0.0847392)+(W43/V43)*(-0.0317976)+(N43)*(0.0005908)+((E43-L43)/E43)*(-0.0701565)+(-0.0152488)+0.3942664))</f>
        <v>0.3163468553195509</v>
      </c>
      <c r="AD43" s="13">
        <f t="shared" si="30"/>
        <v>-0.005290144680449083</v>
      </c>
      <c r="AE43" s="11">
        <f t="shared" si="31"/>
        <v>180.28593677892962</v>
      </c>
      <c r="AF43" s="11">
        <f t="shared" si="0"/>
        <v>-2.7140632210703757</v>
      </c>
      <c r="AG43" s="12">
        <f t="shared" si="1"/>
        <v>0.3</v>
      </c>
      <c r="AH43" s="12">
        <f t="shared" si="2"/>
        <v>0.35276532137518685</v>
      </c>
      <c r="AI43" s="12">
        <f t="shared" si="3"/>
        <v>0.4557377049180328</v>
      </c>
      <c r="AJ43" s="12">
        <f t="shared" si="4"/>
        <v>0.8085030262932196</v>
      </c>
      <c r="AK43" s="13">
        <f t="shared" si="5"/>
        <v>0.29555071603103217</v>
      </c>
      <c r="AL43" s="13">
        <f t="shared" si="6"/>
        <v>0.3487084256785196</v>
      </c>
      <c r="AM43" s="12">
        <f t="shared" si="7"/>
        <v>0.45128842094906496</v>
      </c>
      <c r="AN43" s="13">
        <f t="shared" si="8"/>
        <v>0.7999968466275846</v>
      </c>
      <c r="AO43" s="13">
        <f t="shared" si="9"/>
        <v>-0.004449283968967821</v>
      </c>
      <c r="AP43" s="13">
        <f t="shared" si="10"/>
        <v>-0.004056895696667229</v>
      </c>
    </row>
    <row r="44" spans="1:42" ht="12.75">
      <c r="A44" s="10" t="s">
        <v>465</v>
      </c>
      <c r="B44" s="10" t="s">
        <v>466</v>
      </c>
      <c r="C44" s="10" t="s">
        <v>539</v>
      </c>
      <c r="D44" s="10">
        <v>570</v>
      </c>
      <c r="E44" s="10">
        <v>515</v>
      </c>
      <c r="F44" s="10">
        <v>136</v>
      </c>
      <c r="G44" s="10">
        <v>100</v>
      </c>
      <c r="H44" s="10">
        <v>26</v>
      </c>
      <c r="I44" s="10">
        <v>2</v>
      </c>
      <c r="J44" s="10">
        <v>8</v>
      </c>
      <c r="K44" s="10">
        <v>42</v>
      </c>
      <c r="L44" s="10">
        <v>104</v>
      </c>
      <c r="M44" s="10">
        <v>4</v>
      </c>
      <c r="N44" s="10">
        <v>14</v>
      </c>
      <c r="O44" s="10">
        <v>0.0827586</v>
      </c>
      <c r="P44" s="10">
        <f t="shared" si="25"/>
        <v>0.24754901960784315</v>
      </c>
      <c r="Q44" s="10">
        <f t="shared" si="26"/>
        <v>0.3553921568627451</v>
      </c>
      <c r="R44" s="10">
        <f t="shared" si="27"/>
        <v>0.39705882352941174</v>
      </c>
      <c r="S44" s="10">
        <f t="shared" si="28"/>
        <v>0.11728395061728394</v>
      </c>
      <c r="T44" s="10">
        <f t="shared" si="29"/>
        <v>408</v>
      </c>
      <c r="U44" s="10">
        <v>1</v>
      </c>
      <c r="V44" s="10">
        <v>145</v>
      </c>
      <c r="W44" s="10">
        <v>162</v>
      </c>
      <c r="X44" s="10">
        <v>19</v>
      </c>
      <c r="Y44" s="10">
        <v>101</v>
      </c>
      <c r="Z44" s="10">
        <v>2311</v>
      </c>
      <c r="AA44" s="10">
        <f>Z44/D44</f>
        <v>4.054385964912281</v>
      </c>
      <c r="AB44" s="10">
        <v>0.314496</v>
      </c>
      <c r="AC44" s="41">
        <f>IF(ISERROR((J44/W44)*(0.0261231)+(X44/W44)*(-0.0995367)+(P44)*(0.0847392)+(W44/V44)*(-0.0317976)+(N44)*(0.0005908)+((E44-L44)/E44)*(-0.0701565)+(-0.0123745)+0.3942664),"-",((J44/W44)*(0.0261231)+(X44/W44)*(-0.0995367)+(P44)*(0.0847392)+(W44/V44)*(-0.0317976)+(N44)*(0.0005908)+((E44-L44)/E44)*(-0.0701565)+(-0.0123745)+0.3942664))</f>
        <v>0.3092416098354088</v>
      </c>
      <c r="AD44" s="13">
        <f t="shared" si="30"/>
        <v>-0.005254390164591172</v>
      </c>
      <c r="AE44" s="46">
        <f t="shared" si="31"/>
        <v>133.86133520301138</v>
      </c>
      <c r="AF44" s="11">
        <f t="shared" si="0"/>
        <v>-2.138664796988621</v>
      </c>
      <c r="AG44" s="12">
        <f t="shared" si="1"/>
        <v>0.26407766990291265</v>
      </c>
      <c r="AH44" s="12">
        <f t="shared" si="2"/>
        <v>0.3185053380782918</v>
      </c>
      <c r="AI44" s="12">
        <f t="shared" si="3"/>
        <v>0.36699029126213595</v>
      </c>
      <c r="AJ44" s="12">
        <f t="shared" si="4"/>
        <v>0.6854956293404277</v>
      </c>
      <c r="AK44" s="13">
        <f t="shared" si="5"/>
        <v>0.25992492272429396</v>
      </c>
      <c r="AL44" s="13">
        <f t="shared" si="6"/>
        <v>0.31469988470286725</v>
      </c>
      <c r="AM44" s="12">
        <f t="shared" si="7"/>
        <v>0.36283754408351726</v>
      </c>
      <c r="AN44" s="13">
        <f t="shared" si="8"/>
        <v>0.6775374287863845</v>
      </c>
      <c r="AO44" s="13">
        <f t="shared" si="9"/>
        <v>-0.004152747178618688</v>
      </c>
      <c r="AP44" s="13">
        <f t="shared" si="10"/>
        <v>-0.003805453375424539</v>
      </c>
    </row>
    <row r="45" spans="1:42" ht="12.75">
      <c r="A45" s="10" t="s">
        <v>527</v>
      </c>
      <c r="B45" s="10" t="s">
        <v>528</v>
      </c>
      <c r="C45" s="10" t="s">
        <v>516</v>
      </c>
      <c r="D45" s="10">
        <v>376</v>
      </c>
      <c r="E45" s="10">
        <v>337</v>
      </c>
      <c r="F45" s="10">
        <v>91</v>
      </c>
      <c r="G45" s="10">
        <v>64</v>
      </c>
      <c r="H45" s="10">
        <v>21</v>
      </c>
      <c r="I45" s="10">
        <v>1</v>
      </c>
      <c r="J45" s="10">
        <v>5</v>
      </c>
      <c r="K45" s="10">
        <v>33</v>
      </c>
      <c r="L45" s="10">
        <v>46</v>
      </c>
      <c r="M45" s="10">
        <v>0</v>
      </c>
      <c r="N45" s="10">
        <v>3</v>
      </c>
      <c r="O45" s="10">
        <v>0.035398230088495575</v>
      </c>
      <c r="P45" s="10">
        <v>0.20344827586206896</v>
      </c>
      <c r="Q45" s="10">
        <v>0.3896551724137931</v>
      </c>
      <c r="R45" s="10">
        <v>0.4068965517241379</v>
      </c>
      <c r="S45" s="10">
        <v>0.16101694915254236</v>
      </c>
      <c r="T45" s="46">
        <v>290</v>
      </c>
      <c r="U45" s="46">
        <v>5</v>
      </c>
      <c r="V45" s="46">
        <v>113</v>
      </c>
      <c r="W45" s="52">
        <v>118</v>
      </c>
      <c r="X45" s="10">
        <v>19</v>
      </c>
      <c r="Y45" s="10">
        <v>59</v>
      </c>
      <c r="Z45" s="10">
        <v>1486</v>
      </c>
      <c r="AA45" s="46">
        <v>3.952127659574468</v>
      </c>
      <c r="AB45" s="10">
        <v>0.3006993006993007</v>
      </c>
      <c r="AC45" s="52">
        <v>0.2957950469542482</v>
      </c>
      <c r="AD45" s="13">
        <v>-0.004904253745052489</v>
      </c>
      <c r="AE45" s="10">
        <v>89.59637547892027</v>
      </c>
      <c r="AF45" s="11">
        <f t="shared" si="0"/>
        <v>-1.4036245210797347</v>
      </c>
      <c r="AG45" s="12">
        <f t="shared" si="1"/>
        <v>0.27002967359050445</v>
      </c>
      <c r="AH45" s="12">
        <f t="shared" si="2"/>
        <v>0.344</v>
      </c>
      <c r="AI45" s="12">
        <f t="shared" si="3"/>
        <v>0.3857566765578635</v>
      </c>
      <c r="AJ45" s="12">
        <f t="shared" si="4"/>
        <v>0.7297566765578635</v>
      </c>
      <c r="AK45" s="13">
        <f t="shared" si="5"/>
        <v>0.26586461566445185</v>
      </c>
      <c r="AL45" s="13">
        <f t="shared" si="6"/>
        <v>0.3402570012771207</v>
      </c>
      <c r="AM45" s="12">
        <f t="shared" si="7"/>
        <v>0.3815916186318109</v>
      </c>
      <c r="AN45" s="13">
        <f t="shared" si="8"/>
        <v>0.7218486199089316</v>
      </c>
      <c r="AO45" s="13">
        <f t="shared" si="9"/>
        <v>-0.0041650579260525955</v>
      </c>
      <c r="AP45" s="13">
        <f t="shared" si="10"/>
        <v>-0.003742998722879254</v>
      </c>
    </row>
    <row r="46" spans="1:42" ht="12.75">
      <c r="A46" s="10" t="s">
        <v>370</v>
      </c>
      <c r="B46" s="10" t="s">
        <v>371</v>
      </c>
      <c r="C46" s="10" t="s">
        <v>559</v>
      </c>
      <c r="D46" s="10">
        <v>354</v>
      </c>
      <c r="E46" s="10">
        <v>321</v>
      </c>
      <c r="F46" s="10">
        <v>81</v>
      </c>
      <c r="G46" s="10">
        <v>50</v>
      </c>
      <c r="H46" s="10">
        <v>21</v>
      </c>
      <c r="I46" s="10">
        <v>5</v>
      </c>
      <c r="J46" s="10">
        <v>5</v>
      </c>
      <c r="K46" s="10">
        <v>30</v>
      </c>
      <c r="L46" s="10">
        <v>74</v>
      </c>
      <c r="M46" s="10">
        <v>1</v>
      </c>
      <c r="N46" s="10">
        <v>4</v>
      </c>
      <c r="O46" s="10">
        <v>0.0416667</v>
      </c>
      <c r="P46" s="10">
        <f aca="true" t="shared" si="32" ref="P46:P66">Y46/T46</f>
        <v>0.20647773279352227</v>
      </c>
      <c r="Q46" s="10">
        <f aca="true" t="shared" si="33" ref="Q46:Q66">V46/T46</f>
        <v>0.38866396761133604</v>
      </c>
      <c r="R46" s="10">
        <f aca="true" t="shared" si="34" ref="R46:R66">W46/T46</f>
        <v>0.4048582995951417</v>
      </c>
      <c r="S46" s="10">
        <f aca="true" t="shared" si="35" ref="S46:S66">X46/W46</f>
        <v>0.16</v>
      </c>
      <c r="T46" s="10">
        <f aca="true" t="shared" si="36" ref="T46:T66">V46+W46+Y46</f>
        <v>247</v>
      </c>
      <c r="U46" s="10">
        <v>1</v>
      </c>
      <c r="V46" s="10">
        <v>96</v>
      </c>
      <c r="W46" s="10">
        <v>100</v>
      </c>
      <c r="X46" s="10">
        <v>16</v>
      </c>
      <c r="Y46" s="10">
        <v>51</v>
      </c>
      <c r="Z46" s="10">
        <v>1422</v>
      </c>
      <c r="AA46" s="10">
        <v>4.016949153</v>
      </c>
      <c r="AB46" s="10">
        <v>0.312757</v>
      </c>
      <c r="AC46" s="16">
        <f>IF(ISERROR((J46/W46)*(0.0261231)+(X46/W46)*(-0.0995367)+(P46)*(0.0847392)+(W46/V46)*(-0.0317976)+(N46)*(0.0005908)+((E46-L46)/E46)*(-0.0701565)+(-0.0045138)+0.3942664),"-",((J46/W46)*(0.0261231)+(X46/W46)*(-0.0995367)+(P46)*(0.0847392)+(W46/V46)*(-0.0317976)+(N46)*(0.0005908)+((E46-L46)/E46)*(-0.0701565)+(-0.0045138)+0.3942664))</f>
        <v>0.30788699042744716</v>
      </c>
      <c r="AD46" s="13">
        <f aca="true" t="shared" si="37" ref="AD46:AD66">AC46-AB46</f>
        <v>-0.004870009572552847</v>
      </c>
      <c r="AE46" s="11">
        <f aca="true" t="shared" si="38" ref="AE46:AE66">AC46*(E46-L46-J46+M46)+J46</f>
        <v>79.81653867386966</v>
      </c>
      <c r="AF46" s="11">
        <f t="shared" si="0"/>
        <v>-1.1834613261303417</v>
      </c>
      <c r="AG46" s="12">
        <f t="shared" si="1"/>
        <v>0.2523364485981308</v>
      </c>
      <c r="AH46" s="12">
        <f t="shared" si="2"/>
        <v>0.31728045325779036</v>
      </c>
      <c r="AI46" s="12">
        <f t="shared" si="3"/>
        <v>0.37383177570093457</v>
      </c>
      <c r="AJ46" s="12">
        <f t="shared" si="4"/>
        <v>0.6911122289587249</v>
      </c>
      <c r="AK46" s="13">
        <f t="shared" si="5"/>
        <v>0.2486496531896251</v>
      </c>
      <c r="AL46" s="13">
        <f t="shared" si="6"/>
        <v>0.31392787159736446</v>
      </c>
      <c r="AM46" s="12">
        <f t="shared" si="7"/>
        <v>0.3701449802924288</v>
      </c>
      <c r="AN46" s="13">
        <f t="shared" si="8"/>
        <v>0.6840728518897933</v>
      </c>
      <c r="AO46" s="13">
        <f t="shared" si="9"/>
        <v>-0.003686795408505722</v>
      </c>
      <c r="AP46" s="13">
        <f t="shared" si="10"/>
        <v>-0.0033525816604259018</v>
      </c>
    </row>
    <row r="47" spans="1:42" ht="12.75">
      <c r="A47" s="10" t="s">
        <v>477</v>
      </c>
      <c r="B47" s="10" t="s">
        <v>478</v>
      </c>
      <c r="C47" s="10" t="s">
        <v>565</v>
      </c>
      <c r="D47" s="10">
        <v>655</v>
      </c>
      <c r="E47" s="10">
        <v>513</v>
      </c>
      <c r="F47" s="10">
        <v>155</v>
      </c>
      <c r="G47" s="10">
        <v>86</v>
      </c>
      <c r="H47" s="10">
        <v>24</v>
      </c>
      <c r="I47" s="10">
        <v>2</v>
      </c>
      <c r="J47" s="10">
        <v>43</v>
      </c>
      <c r="K47" s="10">
        <v>132</v>
      </c>
      <c r="L47" s="10">
        <v>111</v>
      </c>
      <c r="M47" s="10">
        <v>4</v>
      </c>
      <c r="N47" s="10">
        <v>9</v>
      </c>
      <c r="O47" s="10">
        <v>0.08</v>
      </c>
      <c r="P47" s="10">
        <f t="shared" si="32"/>
        <v>0.16009852216748768</v>
      </c>
      <c r="Q47" s="10">
        <f t="shared" si="33"/>
        <v>0.3694581280788177</v>
      </c>
      <c r="R47" s="10">
        <f t="shared" si="34"/>
        <v>0.47044334975369456</v>
      </c>
      <c r="S47" s="10">
        <f t="shared" si="35"/>
        <v>0.1518324607329843</v>
      </c>
      <c r="T47" s="10">
        <f t="shared" si="36"/>
        <v>406</v>
      </c>
      <c r="U47" s="10">
        <v>6</v>
      </c>
      <c r="V47" s="10">
        <v>150</v>
      </c>
      <c r="W47" s="10">
        <v>191</v>
      </c>
      <c r="X47" s="10">
        <v>29</v>
      </c>
      <c r="Y47" s="10">
        <v>65</v>
      </c>
      <c r="Z47" s="10">
        <v>2805</v>
      </c>
      <c r="AA47" s="10">
        <f>Z47/D47</f>
        <v>4.282442748091603</v>
      </c>
      <c r="AB47" s="10">
        <v>0.30854</v>
      </c>
      <c r="AC47" s="16">
        <f>IF(ISERROR((J47/W47)*(0.0261231)+(X47/W47)*(-0.0995367)+(P47)*(0.0847392)+(W47/V47)*(-0.0317976)+(N47)*(0.0005908)+((E47-L47)/E47)*(-0.0701565)+(-0.0047516)+0.3942664),"-",((J47/W47)*(0.0261231)+(X47/W47)*(-0.0995367)+(P47)*(0.0847392)+(W47/V47)*(-0.0317976)+(N47)*(0.0005908)+((E47-L47)/E47)*(-0.0701565)+(-0.0047516)+0.3942664))</f>
        <v>0.3037014527528498</v>
      </c>
      <c r="AD47" s="13">
        <f t="shared" si="37"/>
        <v>-0.00483854724715016</v>
      </c>
      <c r="AE47" s="11">
        <f t="shared" si="38"/>
        <v>153.24362734928448</v>
      </c>
      <c r="AF47" s="11">
        <f t="shared" si="0"/>
        <v>-1.7563726507155195</v>
      </c>
      <c r="AG47" s="12">
        <f t="shared" si="1"/>
        <v>0.30214424951267055</v>
      </c>
      <c r="AH47" s="12">
        <f t="shared" si="2"/>
        <v>0.44732824427480916</v>
      </c>
      <c r="AI47" s="12">
        <f t="shared" si="3"/>
        <v>0.6062378167641326</v>
      </c>
      <c r="AJ47" s="12">
        <f t="shared" si="4"/>
        <v>1.0535660610389417</v>
      </c>
      <c r="AK47" s="13">
        <f t="shared" si="5"/>
        <v>0.2987205211487027</v>
      </c>
      <c r="AL47" s="13">
        <f t="shared" si="6"/>
        <v>0.4446467593118847</v>
      </c>
      <c r="AM47" s="12">
        <f t="shared" si="7"/>
        <v>0.6028140884001647</v>
      </c>
      <c r="AN47" s="13">
        <f t="shared" si="8"/>
        <v>1.0474608477120495</v>
      </c>
      <c r="AO47" s="13">
        <f t="shared" si="9"/>
        <v>-0.0034237283639678706</v>
      </c>
      <c r="AP47" s="13">
        <f t="shared" si="10"/>
        <v>-0.002681484962924474</v>
      </c>
    </row>
    <row r="48" spans="1:42" ht="12.75">
      <c r="A48" s="10" t="s">
        <v>58</v>
      </c>
      <c r="B48" s="10" t="s">
        <v>269</v>
      </c>
      <c r="C48" s="10" t="s">
        <v>280</v>
      </c>
      <c r="D48" s="10">
        <v>706</v>
      </c>
      <c r="E48" s="10">
        <v>658</v>
      </c>
      <c r="F48" s="10">
        <v>201</v>
      </c>
      <c r="G48" s="10">
        <v>134</v>
      </c>
      <c r="H48" s="10">
        <v>44</v>
      </c>
      <c r="I48" s="10">
        <v>5</v>
      </c>
      <c r="J48" s="10">
        <v>18</v>
      </c>
      <c r="K48" s="10">
        <v>35</v>
      </c>
      <c r="L48" s="10">
        <v>94</v>
      </c>
      <c r="M48" s="10">
        <v>5</v>
      </c>
      <c r="N48" s="10">
        <v>20</v>
      </c>
      <c r="O48" s="10">
        <v>0.0984849</v>
      </c>
      <c r="P48" s="10">
        <f t="shared" si="32"/>
        <v>0.20320855614973263</v>
      </c>
      <c r="Q48" s="10">
        <f t="shared" si="33"/>
        <v>0.47058823529411764</v>
      </c>
      <c r="R48" s="10">
        <f t="shared" si="34"/>
        <v>0.32620320855614976</v>
      </c>
      <c r="S48" s="10">
        <f t="shared" si="35"/>
        <v>0.1092896174863388</v>
      </c>
      <c r="T48" s="10">
        <f t="shared" si="36"/>
        <v>561</v>
      </c>
      <c r="U48" s="10">
        <v>1</v>
      </c>
      <c r="V48" s="10">
        <v>264</v>
      </c>
      <c r="W48" s="10">
        <v>183</v>
      </c>
      <c r="X48" s="10">
        <v>20</v>
      </c>
      <c r="Y48" s="10">
        <v>114</v>
      </c>
      <c r="Z48" s="10">
        <v>2573</v>
      </c>
      <c r="AA48" s="10">
        <v>3.644475921</v>
      </c>
      <c r="AB48" s="10">
        <v>0.332123</v>
      </c>
      <c r="AC48" s="41">
        <f>IF(ISERROR((J48/W48)*(0.0261231)+(X48/W48)*(-0.0995367)+(P48)*(0.0847392)+(W48/V48)*(-0.0317976)+(N48)*(0.0005908)+((E48-L48)/E48)*(-0.0701565)+(-0.0055043)+0.3942664),"-",((J48/W48)*(0.0261231)+(X48/W48)*(-0.0995367)+(P48)*(0.0847392)+(W48/V48)*(-0.0317976)+(N48)*(0.0005908)+((E48-L48)/E48)*(-0.0701565)+(-0.0055043)+0.3942664))</f>
        <v>0.3273133268193716</v>
      </c>
      <c r="AD48" s="13">
        <f t="shared" si="37"/>
        <v>-0.004809673180628415</v>
      </c>
      <c r="AE48" s="46">
        <f t="shared" si="38"/>
        <v>198.34964307747376</v>
      </c>
      <c r="AF48" s="11">
        <f t="shared" si="0"/>
        <v>-2.6503569225262424</v>
      </c>
      <c r="AG48" s="12">
        <f t="shared" si="1"/>
        <v>0.30547112462006076</v>
      </c>
      <c r="AH48" s="12">
        <f t="shared" si="2"/>
        <v>0.33905579399141633</v>
      </c>
      <c r="AI48" s="12">
        <f t="shared" si="3"/>
        <v>0.45896656534954405</v>
      </c>
      <c r="AJ48" s="12">
        <f t="shared" si="4"/>
        <v>0.7980223593409603</v>
      </c>
      <c r="AK48" s="13">
        <f t="shared" si="5"/>
        <v>0.3014432265615103</v>
      </c>
      <c r="AL48" s="13">
        <f t="shared" si="6"/>
        <v>0.33526415318665775</v>
      </c>
      <c r="AM48" s="12">
        <f t="shared" si="7"/>
        <v>0.4549386672909936</v>
      </c>
      <c r="AN48" s="13">
        <f t="shared" si="8"/>
        <v>0.7902028204776513</v>
      </c>
      <c r="AO48" s="13">
        <f t="shared" si="9"/>
        <v>-0.004027898058550472</v>
      </c>
      <c r="AP48" s="13">
        <f t="shared" si="10"/>
        <v>-0.003791640804758578</v>
      </c>
    </row>
    <row r="49" spans="1:42" ht="12.75">
      <c r="A49" s="10" t="s">
        <v>383</v>
      </c>
      <c r="B49" s="10" t="s">
        <v>384</v>
      </c>
      <c r="C49" s="10" t="s">
        <v>543</v>
      </c>
      <c r="D49" s="10">
        <v>337</v>
      </c>
      <c r="E49" s="10">
        <v>305</v>
      </c>
      <c r="F49" s="10">
        <v>70</v>
      </c>
      <c r="G49" s="10">
        <v>41</v>
      </c>
      <c r="H49" s="10">
        <v>13</v>
      </c>
      <c r="I49" s="10">
        <v>0</v>
      </c>
      <c r="J49" s="10">
        <v>16</v>
      </c>
      <c r="K49" s="10">
        <v>22</v>
      </c>
      <c r="L49" s="10">
        <v>71</v>
      </c>
      <c r="M49" s="10">
        <v>3</v>
      </c>
      <c r="N49" s="10">
        <v>0</v>
      </c>
      <c r="O49" s="10">
        <v>0.0612245</v>
      </c>
      <c r="P49" s="10">
        <f t="shared" si="32"/>
        <v>0.18143459915611815</v>
      </c>
      <c r="Q49" s="10">
        <f t="shared" si="33"/>
        <v>0.20675105485232068</v>
      </c>
      <c r="R49" s="10">
        <f t="shared" si="34"/>
        <v>0.6118143459915611</v>
      </c>
      <c r="S49" s="10">
        <f t="shared" si="35"/>
        <v>0.16551724137931034</v>
      </c>
      <c r="T49" s="10">
        <f t="shared" si="36"/>
        <v>237</v>
      </c>
      <c r="U49" s="10">
        <v>4</v>
      </c>
      <c r="V49" s="10">
        <v>49</v>
      </c>
      <c r="W49" s="10">
        <v>145</v>
      </c>
      <c r="X49" s="10">
        <v>24</v>
      </c>
      <c r="Y49" s="10">
        <v>43</v>
      </c>
      <c r="Z49" s="10">
        <v>1307</v>
      </c>
      <c r="AA49" s="10">
        <v>3.878338279</v>
      </c>
      <c r="AB49" s="10">
        <v>0.244344</v>
      </c>
      <c r="AC49" s="16">
        <f>IF(ISERROR((J49/W49)*(0.0261231)+(X49/W49)*(-0.0995367)+(P49)*(0.0847392)+(W49/V49)*(-0.0317976)+(N49)*(0.0005908)+((E49-L49)/E49)*(-0.0701565)+(-0.0085804)+0.3942664),"-",((J49/W49)*(0.0261231)+(X49/W49)*(-0.0995367)+(P49)*(0.0847392)+(W49/V49)*(-0.0317976)+(N49)*(0.0005908)+((E49-L49)/E49)*(-0.0701565)+(-0.0085804)+0.3942664))</f>
        <v>0.23954820608957128</v>
      </c>
      <c r="AD49" s="52">
        <f t="shared" si="37"/>
        <v>-0.004795793910428725</v>
      </c>
      <c r="AE49" s="46">
        <f t="shared" si="38"/>
        <v>68.94015354579525</v>
      </c>
      <c r="AF49" s="46">
        <f t="shared" si="0"/>
        <v>-1.0598464542047452</v>
      </c>
      <c r="AG49" s="12">
        <f t="shared" si="1"/>
        <v>0.22950819672131148</v>
      </c>
      <c r="AH49" s="12">
        <f t="shared" si="2"/>
        <v>0.2874251497005988</v>
      </c>
      <c r="AI49" s="12">
        <f t="shared" si="3"/>
        <v>0.43934426229508194</v>
      </c>
      <c r="AJ49" s="12">
        <f t="shared" si="4"/>
        <v>0.7267694119956807</v>
      </c>
      <c r="AK49" s="52">
        <f t="shared" si="5"/>
        <v>0.2260332903140828</v>
      </c>
      <c r="AL49" s="52">
        <f t="shared" si="6"/>
        <v>0.2842519567239379</v>
      </c>
      <c r="AM49" s="12">
        <f t="shared" si="7"/>
        <v>0.43586935588785325</v>
      </c>
      <c r="AN49" s="52">
        <f t="shared" si="8"/>
        <v>0.7201213126117911</v>
      </c>
      <c r="AO49" s="52">
        <f t="shared" si="9"/>
        <v>-0.0034749064072286673</v>
      </c>
      <c r="AP49" s="52">
        <f t="shared" si="10"/>
        <v>-0.00317319297666091</v>
      </c>
    </row>
    <row r="50" spans="1:42" ht="12.75">
      <c r="A50" s="10" t="s">
        <v>339</v>
      </c>
      <c r="B50" s="10" t="s">
        <v>340</v>
      </c>
      <c r="C50" s="10" t="s">
        <v>511</v>
      </c>
      <c r="D50" s="10">
        <v>503</v>
      </c>
      <c r="E50" s="10">
        <v>455</v>
      </c>
      <c r="F50" s="10">
        <v>135</v>
      </c>
      <c r="G50" s="10">
        <v>99</v>
      </c>
      <c r="H50" s="10">
        <v>24</v>
      </c>
      <c r="I50" s="10">
        <v>2</v>
      </c>
      <c r="J50" s="10">
        <v>10</v>
      </c>
      <c r="K50" s="10">
        <v>28</v>
      </c>
      <c r="L50" s="10">
        <v>81</v>
      </c>
      <c r="M50" s="10">
        <v>4</v>
      </c>
      <c r="N50" s="10">
        <v>6</v>
      </c>
      <c r="O50" s="10">
        <v>0.049505</v>
      </c>
      <c r="P50" s="10">
        <f t="shared" si="32"/>
        <v>0.225201072386059</v>
      </c>
      <c r="Q50" s="10">
        <f t="shared" si="33"/>
        <v>0.5415549597855228</v>
      </c>
      <c r="R50" s="10">
        <f t="shared" si="34"/>
        <v>0.23324396782841822</v>
      </c>
      <c r="S50" s="10">
        <f t="shared" si="35"/>
        <v>0.08045977011494253</v>
      </c>
      <c r="T50" s="10">
        <f t="shared" si="36"/>
        <v>373</v>
      </c>
      <c r="U50" s="10">
        <v>7</v>
      </c>
      <c r="V50" s="10">
        <v>202</v>
      </c>
      <c r="W50" s="10">
        <v>87</v>
      </c>
      <c r="X50" s="10">
        <v>7</v>
      </c>
      <c r="Y50" s="10">
        <v>84</v>
      </c>
      <c r="Z50" s="10">
        <v>1826</v>
      </c>
      <c r="AA50" s="10">
        <v>3.630218688</v>
      </c>
      <c r="AB50" s="10">
        <v>0.339674</v>
      </c>
      <c r="AC50" s="16">
        <f>IF(ISERROR((J50/W50)*(0.0261231)+(X50/W50)*(-0.0995367)+(P50)*(0.0847392)+(W50/V50)*(-0.0317976)+(N50)*(0.0005908)+((E50-L50)/E50)*(-0.0701565)+(-0.0056482)+0.3942664),"-",((J50/W50)*(0.0261231)+(X50/W50)*(-0.0995367)+(P50)*(0.0847392)+(W50/V50)*(-0.0317976)+(N50)*(0.0005908)+((E50-L50)/E50)*(-0.0701565)+(-0.0056482)+0.3942664))</f>
        <v>0.3348782068460554</v>
      </c>
      <c r="AD50" s="13">
        <f t="shared" si="37"/>
        <v>-0.004795793153944572</v>
      </c>
      <c r="AE50" s="11">
        <f t="shared" si="38"/>
        <v>133.2351801193484</v>
      </c>
      <c r="AF50" s="11">
        <f t="shared" si="0"/>
        <v>-1.7648198806516007</v>
      </c>
      <c r="AG50" s="12">
        <f t="shared" si="1"/>
        <v>0.2967032967032967</v>
      </c>
      <c r="AH50" s="12">
        <f t="shared" si="2"/>
        <v>0.3441295546558704</v>
      </c>
      <c r="AI50" s="12">
        <f t="shared" si="3"/>
        <v>0.421978021978022</v>
      </c>
      <c r="AJ50" s="12">
        <f t="shared" si="4"/>
        <v>0.7661075766338924</v>
      </c>
      <c r="AK50" s="13">
        <f t="shared" si="5"/>
        <v>0.2928245716908756</v>
      </c>
      <c r="AL50" s="13">
        <f t="shared" si="6"/>
        <v>0.3405570447760089</v>
      </c>
      <c r="AM50" s="12">
        <f t="shared" si="7"/>
        <v>0.4180992969656009</v>
      </c>
      <c r="AN50" s="13">
        <f t="shared" si="8"/>
        <v>0.7586563417416098</v>
      </c>
      <c r="AO50" s="13">
        <f t="shared" si="9"/>
        <v>-0.0038787250124210915</v>
      </c>
      <c r="AP50" s="13">
        <f t="shared" si="10"/>
        <v>-0.0035725098798615185</v>
      </c>
    </row>
    <row r="51" spans="1:42" ht="12.75">
      <c r="A51" s="10" t="s">
        <v>457</v>
      </c>
      <c r="B51" s="10" t="s">
        <v>458</v>
      </c>
      <c r="C51" s="10" t="s">
        <v>512</v>
      </c>
      <c r="D51" s="10">
        <v>379</v>
      </c>
      <c r="E51" s="10">
        <v>336</v>
      </c>
      <c r="F51" s="10">
        <v>87</v>
      </c>
      <c r="G51" s="10">
        <v>60</v>
      </c>
      <c r="H51" s="10">
        <v>22</v>
      </c>
      <c r="I51" s="10">
        <v>0</v>
      </c>
      <c r="J51" s="10">
        <v>5</v>
      </c>
      <c r="K51" s="10">
        <v>36</v>
      </c>
      <c r="L51" s="10">
        <v>91</v>
      </c>
      <c r="M51" s="10">
        <v>2</v>
      </c>
      <c r="N51" s="10">
        <v>1</v>
      </c>
      <c r="O51" s="10">
        <v>0.0465116</v>
      </c>
      <c r="P51" s="10">
        <f t="shared" si="32"/>
        <v>0.21052631578947367</v>
      </c>
      <c r="Q51" s="10">
        <f t="shared" si="33"/>
        <v>0.5222672064777328</v>
      </c>
      <c r="R51" s="10">
        <f t="shared" si="34"/>
        <v>0.26720647773279355</v>
      </c>
      <c r="S51" s="10">
        <f t="shared" si="35"/>
        <v>0.06060606060606061</v>
      </c>
      <c r="T51" s="10">
        <f t="shared" si="36"/>
        <v>247</v>
      </c>
      <c r="U51" s="10">
        <v>3</v>
      </c>
      <c r="V51" s="10">
        <v>129</v>
      </c>
      <c r="W51" s="10">
        <v>66</v>
      </c>
      <c r="X51" s="10">
        <v>4</v>
      </c>
      <c r="Y51" s="10">
        <v>52</v>
      </c>
      <c r="Z51" s="10">
        <v>1570</v>
      </c>
      <c r="AA51" s="10">
        <f>Z51/D51</f>
        <v>4.142480211081794</v>
      </c>
      <c r="AB51" s="10">
        <v>0.338843</v>
      </c>
      <c r="AC51" s="16">
        <f>IF(ISERROR((J51/W51)*(0.0261231)+(X51/W51)*(-0.0995367)+(P51)*(0.0847392)+(W51/V51)*(-0.0317976)+(N51)*(0.0005908)+((E51-L51)/E51)*(-0.0701565)+(-0.0064218)+0.3942664),"-",((J51/W51)*(0.0261231)+(X51/W51)*(-0.0995367)+(P51)*(0.0847392)+(W51/V51)*(-0.0317976)+(N51)*(0.0005908)+((E51-L51)/E51)*(-0.0701565)+(-0.0064218)+0.3942664))</f>
        <v>0.3347974062486091</v>
      </c>
      <c r="AD51" s="13">
        <f t="shared" si="37"/>
        <v>-0.004045593751390908</v>
      </c>
      <c r="AE51" s="11">
        <f t="shared" si="38"/>
        <v>86.02097231216341</v>
      </c>
      <c r="AF51" s="11">
        <f t="shared" si="0"/>
        <v>-0.9790276878365916</v>
      </c>
      <c r="AG51" s="12">
        <f t="shared" si="1"/>
        <v>0.25892857142857145</v>
      </c>
      <c r="AH51" s="12">
        <f t="shared" si="2"/>
        <v>0.33421750663129973</v>
      </c>
      <c r="AI51" s="12">
        <f t="shared" si="3"/>
        <v>0.37797619047619047</v>
      </c>
      <c r="AJ51" s="12">
        <f t="shared" si="4"/>
        <v>0.7121936971074903</v>
      </c>
      <c r="AK51" s="13">
        <f t="shared" si="5"/>
        <v>0.2560147985481054</v>
      </c>
      <c r="AL51" s="13">
        <f t="shared" si="6"/>
        <v>0.33162061621263506</v>
      </c>
      <c r="AM51" s="12">
        <f t="shared" si="7"/>
        <v>0.3750624175957244</v>
      </c>
      <c r="AN51" s="13">
        <f t="shared" si="8"/>
        <v>0.7066830338083594</v>
      </c>
      <c r="AO51" s="13">
        <f t="shared" si="9"/>
        <v>-0.00291377288046607</v>
      </c>
      <c r="AP51" s="13">
        <f t="shared" si="10"/>
        <v>-0.002596890418664677</v>
      </c>
    </row>
    <row r="52" spans="1:42" ht="12.75">
      <c r="A52" s="10" t="s">
        <v>303</v>
      </c>
      <c r="B52" s="10" t="s">
        <v>304</v>
      </c>
      <c r="C52" s="10" t="s">
        <v>563</v>
      </c>
      <c r="D52" s="10">
        <v>635</v>
      </c>
      <c r="E52" s="10">
        <v>571</v>
      </c>
      <c r="F52" s="10">
        <v>161</v>
      </c>
      <c r="G52" s="10">
        <v>108</v>
      </c>
      <c r="H52" s="10">
        <v>32</v>
      </c>
      <c r="I52" s="10">
        <v>0</v>
      </c>
      <c r="J52" s="10">
        <v>21</v>
      </c>
      <c r="K52" s="10">
        <v>53</v>
      </c>
      <c r="L52" s="10">
        <v>142</v>
      </c>
      <c r="M52" s="10">
        <v>5</v>
      </c>
      <c r="N52" s="10">
        <v>4</v>
      </c>
      <c r="O52" s="10">
        <v>0.0543478</v>
      </c>
      <c r="P52" s="10">
        <f t="shared" si="32"/>
        <v>0.2304147465437788</v>
      </c>
      <c r="Q52" s="10">
        <f t="shared" si="33"/>
        <v>0.423963133640553</v>
      </c>
      <c r="R52" s="10">
        <f t="shared" si="34"/>
        <v>0.3456221198156682</v>
      </c>
      <c r="S52" s="10">
        <f t="shared" si="35"/>
        <v>0.04666666666666667</v>
      </c>
      <c r="T52" s="10">
        <f t="shared" si="36"/>
        <v>434</v>
      </c>
      <c r="U52" s="10">
        <v>6</v>
      </c>
      <c r="V52" s="10">
        <v>184</v>
      </c>
      <c r="W52" s="10">
        <v>150</v>
      </c>
      <c r="X52" s="10">
        <v>7</v>
      </c>
      <c r="Y52" s="10">
        <v>100</v>
      </c>
      <c r="Z52" s="10">
        <v>2475</v>
      </c>
      <c r="AA52" s="10">
        <v>3.897637795</v>
      </c>
      <c r="AB52" s="10">
        <v>0.338983</v>
      </c>
      <c r="AC52" s="16">
        <f>IF(ISERROR((J52/W52)*(0.0261231)+(X52/W52)*(-0.0995367)+(P52)*(0.0847392)+(W52/V52)*(-0.0317976)+(N52)*(0.0005908)+((E52-L52)/E52)*(-0.0701565)+(-0.001445)+0.3942664),"-",((J52/W52)*(0.0261231)+(X52/W52)*(-0.0995367)+(P52)*(0.0847392)+(W52/V52)*(-0.0317976)+(N52)*(0.0005908)+((E52-L52)/E52)*(-0.0701565)+(-0.001445)+0.3942664))</f>
        <v>0.3350904682501947</v>
      </c>
      <c r="AD52" s="13">
        <f t="shared" si="37"/>
        <v>-0.003892531749805306</v>
      </c>
      <c r="AE52" s="11">
        <f t="shared" si="38"/>
        <v>159.3923633873304</v>
      </c>
      <c r="AF52" s="11">
        <f t="shared" si="0"/>
        <v>-1.6076366126696087</v>
      </c>
      <c r="AG52" s="12">
        <f t="shared" si="1"/>
        <v>0.2819614711033275</v>
      </c>
      <c r="AH52" s="12">
        <f t="shared" si="2"/>
        <v>0.3464566929133858</v>
      </c>
      <c r="AI52" s="12">
        <f t="shared" si="3"/>
        <v>0.45359019264448336</v>
      </c>
      <c r="AJ52" s="12">
        <f t="shared" si="4"/>
        <v>0.8000468855578692</v>
      </c>
      <c r="AK52" s="13">
        <f t="shared" si="5"/>
        <v>0.2791459954243965</v>
      </c>
      <c r="AL52" s="13">
        <f t="shared" si="6"/>
        <v>0.3439249817123313</v>
      </c>
      <c r="AM52" s="12">
        <f t="shared" si="7"/>
        <v>0.4507747169655524</v>
      </c>
      <c r="AN52" s="13">
        <f t="shared" si="8"/>
        <v>0.7946996986778837</v>
      </c>
      <c r="AO52" s="13">
        <f t="shared" si="9"/>
        <v>-0.0028154756789309787</v>
      </c>
      <c r="AP52" s="13">
        <f t="shared" si="10"/>
        <v>-0.0025317112010544984</v>
      </c>
    </row>
    <row r="53" spans="1:42" ht="12.75">
      <c r="A53" s="10" t="s">
        <v>552</v>
      </c>
      <c r="B53" s="10" t="s">
        <v>553</v>
      </c>
      <c r="C53" s="10" t="s">
        <v>544</v>
      </c>
      <c r="D53" s="10">
        <v>552</v>
      </c>
      <c r="E53" s="10">
        <v>502</v>
      </c>
      <c r="F53" s="10">
        <v>136</v>
      </c>
      <c r="G53" s="10">
        <v>87</v>
      </c>
      <c r="H53" s="10">
        <v>26</v>
      </c>
      <c r="I53" s="10">
        <v>11</v>
      </c>
      <c r="J53" s="10">
        <v>12</v>
      </c>
      <c r="K53" s="10">
        <v>32</v>
      </c>
      <c r="L53" s="10">
        <v>124</v>
      </c>
      <c r="M53" s="10">
        <v>1</v>
      </c>
      <c r="N53" s="10">
        <v>22</v>
      </c>
      <c r="O53" s="10">
        <v>0.141104</v>
      </c>
      <c r="P53" s="10">
        <f t="shared" si="32"/>
        <v>0.16666666666666666</v>
      </c>
      <c r="Q53" s="10">
        <f t="shared" si="33"/>
        <v>0.46839080459770116</v>
      </c>
      <c r="R53" s="10">
        <f t="shared" si="34"/>
        <v>0.3649425287356322</v>
      </c>
      <c r="S53" s="10">
        <f t="shared" si="35"/>
        <v>0.11811023622047244</v>
      </c>
      <c r="T53" s="10">
        <f t="shared" si="36"/>
        <v>348</v>
      </c>
      <c r="U53" s="10">
        <v>10</v>
      </c>
      <c r="V53" s="10">
        <v>163</v>
      </c>
      <c r="W53" s="10">
        <v>127</v>
      </c>
      <c r="X53" s="10">
        <v>15</v>
      </c>
      <c r="Y53" s="10">
        <v>58</v>
      </c>
      <c r="Z53" s="10">
        <v>1999</v>
      </c>
      <c r="AA53" s="10">
        <f>Z53/D53</f>
        <v>3.621376811594203</v>
      </c>
      <c r="AB53" s="10">
        <v>0.337875</v>
      </c>
      <c r="AC53" s="16">
        <f>IF(ISERROR((J53/W53)*(0.0261231)+(X53/W53)*(-0.0995367)+(P53)*(0.0847392)+(W53/V53)*(-0.0317976)+(N53)*(0.0005908)+((E53-L53)/E53)*(-0.0701565)+(-0.000348)+0.3942664),"-",((J53/W53)*(0.0261231)+(X53/W53)*(-0.0995367)+(P53)*(0.0847392)+(W53/V53)*(-0.0317976)+(N53)*(0.0005908)+((E53-L53)/E53)*(-0.0701565)+(-0.000348)+0.3942664))</f>
        <v>0.3341493981058328</v>
      </c>
      <c r="AD53" s="13">
        <f t="shared" si="37"/>
        <v>-0.0037256018941672076</v>
      </c>
      <c r="AE53" s="11">
        <f t="shared" si="38"/>
        <v>134.63282910484062</v>
      </c>
      <c r="AF53" s="11">
        <f t="shared" si="0"/>
        <v>-1.3671708951593757</v>
      </c>
      <c r="AG53" s="12">
        <f t="shared" si="1"/>
        <v>0.27091633466135456</v>
      </c>
      <c r="AH53" s="12">
        <f t="shared" si="2"/>
        <v>0.326605504587156</v>
      </c>
      <c r="AI53" s="12">
        <f t="shared" si="3"/>
        <v>0.40039840637450197</v>
      </c>
      <c r="AJ53" s="12">
        <f t="shared" si="4"/>
        <v>0.727003910961658</v>
      </c>
      <c r="AK53" s="13">
        <f t="shared" si="5"/>
        <v>0.26819288666302915</v>
      </c>
      <c r="AL53" s="13">
        <f t="shared" si="6"/>
        <v>0.32409693413732227</v>
      </c>
      <c r="AM53" s="12">
        <f t="shared" si="7"/>
        <v>0.39767495837617656</v>
      </c>
      <c r="AN53" s="13">
        <f t="shared" si="8"/>
        <v>0.7217718925134988</v>
      </c>
      <c r="AO53" s="13">
        <f t="shared" si="9"/>
        <v>-0.0027234479983254123</v>
      </c>
      <c r="AP53" s="13">
        <f t="shared" si="10"/>
        <v>-0.0025085704498337136</v>
      </c>
    </row>
    <row r="54" spans="1:42" ht="12.75">
      <c r="A54" s="10" t="s">
        <v>207</v>
      </c>
      <c r="B54" s="10" t="s">
        <v>338</v>
      </c>
      <c r="C54" s="10" t="s">
        <v>513</v>
      </c>
      <c r="D54" s="10">
        <v>522</v>
      </c>
      <c r="E54" s="10">
        <v>462</v>
      </c>
      <c r="F54" s="10">
        <v>128</v>
      </c>
      <c r="G54" s="10">
        <v>75</v>
      </c>
      <c r="H54" s="10">
        <v>32</v>
      </c>
      <c r="I54" s="10">
        <v>2</v>
      </c>
      <c r="J54" s="10">
        <v>19</v>
      </c>
      <c r="K54" s="10">
        <v>49</v>
      </c>
      <c r="L54" s="10">
        <v>106</v>
      </c>
      <c r="M54" s="10">
        <v>7</v>
      </c>
      <c r="N54" s="10">
        <v>13</v>
      </c>
      <c r="O54" s="10">
        <v>0.0454545</v>
      </c>
      <c r="P54" s="10">
        <f t="shared" si="32"/>
        <v>0.21212121212121213</v>
      </c>
      <c r="Q54" s="10">
        <f t="shared" si="33"/>
        <v>0.36363636363636365</v>
      </c>
      <c r="R54" s="10">
        <f t="shared" si="34"/>
        <v>0.42424242424242425</v>
      </c>
      <c r="S54" s="10">
        <f t="shared" si="35"/>
        <v>0.1038961038961039</v>
      </c>
      <c r="T54" s="10">
        <f t="shared" si="36"/>
        <v>363</v>
      </c>
      <c r="U54" s="10">
        <v>4</v>
      </c>
      <c r="V54" s="10">
        <v>132</v>
      </c>
      <c r="W54" s="10">
        <v>154</v>
      </c>
      <c r="X54" s="10">
        <v>16</v>
      </c>
      <c r="Y54" s="10">
        <v>77</v>
      </c>
      <c r="Z54" s="10">
        <v>2120</v>
      </c>
      <c r="AA54" s="10">
        <v>4.061302682</v>
      </c>
      <c r="AB54" s="10">
        <v>0.31686</v>
      </c>
      <c r="AC54" s="16">
        <f>IF(ISERROR((J54/W54)*(0.0261231)+(X54/W54)*(-0.0995367)+(P54)*(0.0847392)+(W54/V54)*(-0.0317976)+(N54)*(0.0005908)+((E54-L54)/E54)*(-0.0701565)+(-0.0081967)+0.3942664),"-",((J54/W54)*(0.0261231)+(X54/W54)*(-0.0995367)+(P54)*(0.0847392)+(W54/V54)*(-0.0317976)+(N54)*(0.0005908)+((E54-L54)/E54)*(-0.0701565)+(-0.0081967)+0.3942664))</f>
        <v>0.31344939935064936</v>
      </c>
      <c r="AD54" s="13">
        <f t="shared" si="37"/>
        <v>-0.0034106006493506147</v>
      </c>
      <c r="AE54" s="11">
        <f t="shared" si="38"/>
        <v>126.82659337662338</v>
      </c>
      <c r="AF54" s="11">
        <f t="shared" si="0"/>
        <v>-1.1734066233766214</v>
      </c>
      <c r="AG54" s="12">
        <f t="shared" si="1"/>
        <v>0.27705627705627706</v>
      </c>
      <c r="AH54" s="12">
        <f t="shared" si="2"/>
        <v>0.34674329501915707</v>
      </c>
      <c r="AI54" s="12">
        <f t="shared" si="3"/>
        <v>0.47619047619047616</v>
      </c>
      <c r="AJ54" s="12">
        <f t="shared" si="4"/>
        <v>0.8229337712096332</v>
      </c>
      <c r="AK54" s="13">
        <f t="shared" si="5"/>
        <v>0.2745164358801372</v>
      </c>
      <c r="AL54" s="13">
        <f t="shared" si="6"/>
        <v>0.3444953896103896</v>
      </c>
      <c r="AM54" s="12">
        <f t="shared" si="7"/>
        <v>0.4736506350143363</v>
      </c>
      <c r="AN54" s="13">
        <f t="shared" si="8"/>
        <v>0.8181460246247259</v>
      </c>
      <c r="AO54" s="13">
        <f t="shared" si="9"/>
        <v>-0.0025398411761398676</v>
      </c>
      <c r="AP54" s="13">
        <f t="shared" si="10"/>
        <v>-0.002247905408767459</v>
      </c>
    </row>
    <row r="55" spans="1:42" ht="12.75">
      <c r="A55" s="10" t="s">
        <v>31</v>
      </c>
      <c r="B55" s="10" t="s">
        <v>240</v>
      </c>
      <c r="C55" s="10" t="s">
        <v>507</v>
      </c>
      <c r="D55" s="10">
        <v>639</v>
      </c>
      <c r="E55" s="10">
        <v>543</v>
      </c>
      <c r="F55" s="10">
        <v>163</v>
      </c>
      <c r="G55" s="10">
        <v>107</v>
      </c>
      <c r="H55" s="10">
        <v>25</v>
      </c>
      <c r="I55" s="10">
        <v>0</v>
      </c>
      <c r="J55" s="10">
        <v>31</v>
      </c>
      <c r="K55" s="10">
        <v>77</v>
      </c>
      <c r="L55" s="10">
        <v>89</v>
      </c>
      <c r="M55" s="10">
        <v>11</v>
      </c>
      <c r="N55" s="10">
        <v>1</v>
      </c>
      <c r="O55" s="10">
        <v>0.00581395</v>
      </c>
      <c r="P55" s="10">
        <f t="shared" si="32"/>
        <v>0.22365591397849463</v>
      </c>
      <c r="Q55" s="10">
        <f t="shared" si="33"/>
        <v>0.36989247311827955</v>
      </c>
      <c r="R55" s="10">
        <f t="shared" si="34"/>
        <v>0.4064516129032258</v>
      </c>
      <c r="S55" s="10">
        <f t="shared" si="35"/>
        <v>0.07936507936507936</v>
      </c>
      <c r="T55" s="10">
        <f t="shared" si="36"/>
        <v>465</v>
      </c>
      <c r="U55" s="10">
        <v>8</v>
      </c>
      <c r="V55" s="10">
        <v>172</v>
      </c>
      <c r="W55" s="10">
        <v>189</v>
      </c>
      <c r="X55" s="10">
        <v>15</v>
      </c>
      <c r="Y55" s="10">
        <v>104</v>
      </c>
      <c r="Z55" s="10">
        <v>2502</v>
      </c>
      <c r="AA55" s="10">
        <v>3.915492958</v>
      </c>
      <c r="AB55" s="10">
        <v>0.304147</v>
      </c>
      <c r="AC55" s="16">
        <f>IF(ISERROR((J55/W55)*(0.0261231)+(X55/W55)*(-0.0995367)+(P55)*(0.0847392)+(W55/V55)*(-0.0317976)+(N55)*(0.0005908)+((E55-L55)/E55)*(-0.0701565)+(-0.0151994)+0.3942664),"-",((J55/W55)*(0.0261231)+(X55/W55)*(-0.0995367)+(P55)*(0.0847392)+(W55/V55)*(-0.0317976)+(N55)*(0.0005908)+((E55-L55)/E55)*(-0.0701565)+(-0.0151994)+0.3942664))</f>
        <v>0.30139728786771014</v>
      </c>
      <c r="AD55" s="13">
        <f t="shared" si="37"/>
        <v>-0.002749712132289861</v>
      </c>
      <c r="AE55" s="11">
        <f t="shared" si="38"/>
        <v>161.8064229345862</v>
      </c>
      <c r="AF55" s="11">
        <f t="shared" si="0"/>
        <v>-1.1935770654137912</v>
      </c>
      <c r="AG55" s="12">
        <f t="shared" si="1"/>
        <v>0.3001841620626151</v>
      </c>
      <c r="AH55" s="12">
        <f t="shared" si="2"/>
        <v>0.38810641627543035</v>
      </c>
      <c r="AI55" s="12">
        <f t="shared" si="3"/>
        <v>0.5230202578268877</v>
      </c>
      <c r="AJ55" s="12">
        <f t="shared" si="4"/>
        <v>0.9111266741023181</v>
      </c>
      <c r="AK55" s="13">
        <f t="shared" si="5"/>
        <v>0.2979860459200483</v>
      </c>
      <c r="AL55" s="13">
        <f t="shared" si="6"/>
        <v>0.3862385335439534</v>
      </c>
      <c r="AM55" s="12">
        <f t="shared" si="7"/>
        <v>0.5208221416843208</v>
      </c>
      <c r="AN55" s="13">
        <f t="shared" si="8"/>
        <v>0.9070606752282742</v>
      </c>
      <c r="AO55" s="13">
        <f t="shared" si="9"/>
        <v>-0.0021981161425668194</v>
      </c>
      <c r="AP55" s="13">
        <f t="shared" si="10"/>
        <v>-0.0018678827314769775</v>
      </c>
    </row>
    <row r="56" spans="1:42" ht="12.75">
      <c r="A56" s="10" t="s">
        <v>173</v>
      </c>
      <c r="B56" s="10" t="s">
        <v>452</v>
      </c>
      <c r="C56" s="10" t="s">
        <v>510</v>
      </c>
      <c r="D56" s="10">
        <v>472</v>
      </c>
      <c r="E56" s="10">
        <v>410</v>
      </c>
      <c r="F56" s="10">
        <v>116</v>
      </c>
      <c r="G56" s="10">
        <v>87</v>
      </c>
      <c r="H56" s="10">
        <v>23</v>
      </c>
      <c r="I56" s="10">
        <v>0</v>
      </c>
      <c r="J56" s="10">
        <v>6</v>
      </c>
      <c r="K56" s="10">
        <v>48</v>
      </c>
      <c r="L56" s="10">
        <v>48</v>
      </c>
      <c r="M56" s="10">
        <v>1</v>
      </c>
      <c r="N56" s="10">
        <v>1</v>
      </c>
      <c r="O56" s="10">
        <v>0.0463576</v>
      </c>
      <c r="P56" s="10">
        <f t="shared" si="32"/>
        <v>0.20994475138121546</v>
      </c>
      <c r="Q56" s="10">
        <f t="shared" si="33"/>
        <v>0.4171270718232044</v>
      </c>
      <c r="R56" s="10">
        <f t="shared" si="34"/>
        <v>0.3729281767955801</v>
      </c>
      <c r="S56" s="10">
        <f t="shared" si="35"/>
        <v>0.13333333333333333</v>
      </c>
      <c r="T56" s="10">
        <f t="shared" si="36"/>
        <v>362</v>
      </c>
      <c r="U56" s="10">
        <v>10</v>
      </c>
      <c r="V56" s="10">
        <v>151</v>
      </c>
      <c r="W56" s="10">
        <v>135</v>
      </c>
      <c r="X56" s="10">
        <v>18</v>
      </c>
      <c r="Y56" s="10">
        <v>76</v>
      </c>
      <c r="Z56" s="10">
        <v>1783</v>
      </c>
      <c r="AA56" s="10">
        <v>3.777542373</v>
      </c>
      <c r="AB56" s="10">
        <v>0.308123</v>
      </c>
      <c r="AC56" s="16">
        <f>IF(ISERROR((J56/W56)*(0.0261231)+(X56/W56)*(-0.0995367)+(P56)*(0.0847392)+(W56/V56)*(-0.0317976)+(N56)*(0.0005908)+((E56-L56)/E56)*(-0.0701565)+(-0.0046209)+0.3942664),"-",((J56/W56)*(0.0261231)+(X56/W56)*(-0.0995367)+(P56)*(0.0847392)+(W56/V56)*(-0.0317976)+(N56)*(0.0005908)+((E56-L56)/E56)*(-0.0701565)+(-0.0046209)+0.3942664))</f>
        <v>0.3055449429645541</v>
      </c>
      <c r="AD56" s="13">
        <f t="shared" si="37"/>
        <v>-0.002578057035445891</v>
      </c>
      <c r="AE56" s="11">
        <f t="shared" si="38"/>
        <v>115.07954463834581</v>
      </c>
      <c r="AF56" s="11">
        <f t="shared" si="0"/>
        <v>-0.9204553616541915</v>
      </c>
      <c r="AG56" s="12">
        <f t="shared" si="1"/>
        <v>0.28292682926829266</v>
      </c>
      <c r="AH56" s="12">
        <f t="shared" si="2"/>
        <v>0.37100213219616207</v>
      </c>
      <c r="AI56" s="12">
        <f t="shared" si="3"/>
        <v>0.3902439024390244</v>
      </c>
      <c r="AJ56" s="12">
        <f t="shared" si="4"/>
        <v>0.7612460346351865</v>
      </c>
      <c r="AK56" s="13">
        <f t="shared" si="5"/>
        <v>0.28068181619108734</v>
      </c>
      <c r="AL56" s="13">
        <f t="shared" si="6"/>
        <v>0.3690395408067075</v>
      </c>
      <c r="AM56" s="12">
        <f t="shared" si="7"/>
        <v>0.3879988893618191</v>
      </c>
      <c r="AN56" s="13">
        <f t="shared" si="8"/>
        <v>0.7570384301685266</v>
      </c>
      <c r="AO56" s="13">
        <f t="shared" si="9"/>
        <v>-0.0022450130772053156</v>
      </c>
      <c r="AP56" s="13">
        <f t="shared" si="10"/>
        <v>-0.001962591389454593</v>
      </c>
    </row>
    <row r="57" spans="1:42" ht="12.75">
      <c r="A57" s="10" t="s">
        <v>433</v>
      </c>
      <c r="B57" s="10" t="s">
        <v>476</v>
      </c>
      <c r="C57" s="10" t="s">
        <v>561</v>
      </c>
      <c r="D57" s="10">
        <v>440</v>
      </c>
      <c r="E57" s="10">
        <v>395</v>
      </c>
      <c r="F57" s="10">
        <v>114</v>
      </c>
      <c r="G57" s="10">
        <v>79</v>
      </c>
      <c r="H57" s="10">
        <v>21</v>
      </c>
      <c r="I57" s="10">
        <v>2</v>
      </c>
      <c r="J57" s="10">
        <v>12</v>
      </c>
      <c r="K57" s="10">
        <v>41</v>
      </c>
      <c r="L57" s="10">
        <v>73</v>
      </c>
      <c r="M57" s="10">
        <v>3</v>
      </c>
      <c r="N57" s="10">
        <v>3</v>
      </c>
      <c r="O57" s="10">
        <v>0.0792683</v>
      </c>
      <c r="P57" s="10">
        <f t="shared" si="32"/>
        <v>0.15692307692307692</v>
      </c>
      <c r="Q57" s="10">
        <f t="shared" si="33"/>
        <v>0.5046153846153846</v>
      </c>
      <c r="R57" s="10">
        <f t="shared" si="34"/>
        <v>0.3384615384615385</v>
      </c>
      <c r="S57" s="10">
        <f t="shared" si="35"/>
        <v>0.05454545454545454</v>
      </c>
      <c r="T57" s="10">
        <f t="shared" si="36"/>
        <v>325</v>
      </c>
      <c r="U57" s="10">
        <v>1</v>
      </c>
      <c r="V57" s="10">
        <v>164</v>
      </c>
      <c r="W57" s="10">
        <v>110</v>
      </c>
      <c r="X57" s="10">
        <v>6</v>
      </c>
      <c r="Y57" s="10">
        <v>51</v>
      </c>
      <c r="Z57" s="10">
        <v>1713</v>
      </c>
      <c r="AA57" s="10">
        <v>3.893181818</v>
      </c>
      <c r="AB57" s="10">
        <v>0.325879</v>
      </c>
      <c r="AC57" s="16">
        <f>IF(ISERROR((J57/W57)*(0.0261231)+(X57/W57)*(-0.0995367)+(P57)*(0.0847392)+(W57/V57)*(-0.0317976)+(N57)*(0.0005908)+((E57-L57)/E57)*(-0.0701565)+(-0.0047516)+0.3942664),"-",((J57/W57)*(0.0261231)+(X57/W57)*(-0.0995367)+(P57)*(0.0847392)+(W57/V57)*(-0.0317976)+(N57)*(0.0005908)+((E57-L57)/E57)*(-0.0701565)+(-0.0047516)+0.3942664))</f>
        <v>0.32348672729080247</v>
      </c>
      <c r="AD57" s="13">
        <f t="shared" si="37"/>
        <v>-0.002392272709197507</v>
      </c>
      <c r="AE57" s="11">
        <f t="shared" si="38"/>
        <v>113.25134564202118</v>
      </c>
      <c r="AF57" s="11">
        <f t="shared" si="0"/>
        <v>-0.7486543579788218</v>
      </c>
      <c r="AG57" s="12">
        <f t="shared" si="1"/>
        <v>0.28860759493670884</v>
      </c>
      <c r="AH57" s="12">
        <f t="shared" si="2"/>
        <v>0.35454545454545455</v>
      </c>
      <c r="AI57" s="12">
        <f t="shared" si="3"/>
        <v>0.44050632911392407</v>
      </c>
      <c r="AJ57" s="12">
        <f t="shared" si="4"/>
        <v>0.7950517836593787</v>
      </c>
      <c r="AK57" s="13">
        <f t="shared" si="5"/>
        <v>0.28671226744815487</v>
      </c>
      <c r="AL57" s="13">
        <f t="shared" si="6"/>
        <v>0.35284396736823</v>
      </c>
      <c r="AM57" s="12">
        <f t="shared" si="7"/>
        <v>0.4386110016253701</v>
      </c>
      <c r="AN57" s="13">
        <f t="shared" si="8"/>
        <v>0.7914549689936001</v>
      </c>
      <c r="AO57" s="13">
        <f t="shared" si="9"/>
        <v>-0.0018953274885539773</v>
      </c>
      <c r="AP57" s="13">
        <f t="shared" si="10"/>
        <v>-0.0017014871772245699</v>
      </c>
    </row>
    <row r="58" spans="1:42" ht="12.75">
      <c r="A58" s="10" t="s">
        <v>278</v>
      </c>
      <c r="B58" s="10" t="s">
        <v>402</v>
      </c>
      <c r="C58" s="10" t="s">
        <v>280</v>
      </c>
      <c r="D58" s="10">
        <v>365</v>
      </c>
      <c r="E58" s="10">
        <v>338</v>
      </c>
      <c r="F58" s="10">
        <v>89</v>
      </c>
      <c r="G58" s="10">
        <v>65</v>
      </c>
      <c r="H58" s="10">
        <v>18</v>
      </c>
      <c r="I58" s="10">
        <v>1</v>
      </c>
      <c r="J58" s="10">
        <v>5</v>
      </c>
      <c r="K58" s="10">
        <v>22</v>
      </c>
      <c r="L58" s="10">
        <v>51</v>
      </c>
      <c r="M58" s="10">
        <v>2</v>
      </c>
      <c r="N58" s="10">
        <v>2</v>
      </c>
      <c r="O58" s="10">
        <v>0.0540541</v>
      </c>
      <c r="P58" s="10">
        <f t="shared" si="32"/>
        <v>0.2041522491349481</v>
      </c>
      <c r="Q58" s="10">
        <f t="shared" si="33"/>
        <v>0.38408304498269896</v>
      </c>
      <c r="R58" s="10">
        <f t="shared" si="34"/>
        <v>0.4117647058823529</v>
      </c>
      <c r="S58" s="10">
        <f t="shared" si="35"/>
        <v>0.21008403361344538</v>
      </c>
      <c r="T58" s="10">
        <f t="shared" si="36"/>
        <v>289</v>
      </c>
      <c r="U58" s="10">
        <v>1</v>
      </c>
      <c r="V58" s="10">
        <v>111</v>
      </c>
      <c r="W58" s="10">
        <v>119</v>
      </c>
      <c r="X58" s="10">
        <v>25</v>
      </c>
      <c r="Y58" s="10">
        <v>59</v>
      </c>
      <c r="Z58" s="10">
        <v>1374</v>
      </c>
      <c r="AA58" s="10">
        <v>3.764383562</v>
      </c>
      <c r="AB58" s="10">
        <v>0.295775</v>
      </c>
      <c r="AC58" s="16">
        <f>IF(ISERROR((J58/W58)*(0.0261231)+(X58/W58)*(-0.0995367)+(P58)*(0.0847392)+(W58/V58)*(-0.0317976)+(N58)*(0.0005908)+((E58-L58)/E58)*(-0.0701565)+(-0.0055043)+0.3942664),"-",((J58/W58)*(0.0261231)+(X58/W58)*(-0.0995367)+(P58)*(0.0847392)+(W58/V58)*(-0.0317976)+(N58)*(0.0005908)+((E58-L58)/E58)*(-0.0701565)+(-0.0055043)+0.3942664))</f>
        <v>0.29376986124894355</v>
      </c>
      <c r="AD58" s="13">
        <f t="shared" si="37"/>
        <v>-0.0020051387510564567</v>
      </c>
      <c r="AE58" s="11">
        <f t="shared" si="38"/>
        <v>88.43064059469997</v>
      </c>
      <c r="AF58" s="11">
        <f t="shared" si="0"/>
        <v>-0.5693594053000339</v>
      </c>
      <c r="AG58" s="12">
        <f t="shared" si="1"/>
        <v>0.26331360946745563</v>
      </c>
      <c r="AH58" s="12">
        <f t="shared" si="2"/>
        <v>0.3085399449035813</v>
      </c>
      <c r="AI58" s="12">
        <f t="shared" si="3"/>
        <v>0.3698224852071006</v>
      </c>
      <c r="AJ58" s="12">
        <f t="shared" si="4"/>
        <v>0.6783624301106819</v>
      </c>
      <c r="AK58" s="13">
        <f t="shared" si="5"/>
        <v>0.26162911418550283</v>
      </c>
      <c r="AL58" s="13">
        <f t="shared" si="6"/>
        <v>0.30697146169338835</v>
      </c>
      <c r="AM58" s="12">
        <f t="shared" si="7"/>
        <v>0.3681379899251478</v>
      </c>
      <c r="AN58" s="13">
        <f t="shared" si="8"/>
        <v>0.6751094516185361</v>
      </c>
      <c r="AO58" s="13">
        <f t="shared" si="9"/>
        <v>-0.0016844952819528025</v>
      </c>
      <c r="AP58" s="13">
        <f t="shared" si="10"/>
        <v>-0.001568483210192928</v>
      </c>
    </row>
    <row r="59" spans="1:42" ht="12.75">
      <c r="A59" s="10" t="s">
        <v>263</v>
      </c>
      <c r="B59" s="10" t="s">
        <v>264</v>
      </c>
      <c r="C59" s="10" t="s">
        <v>541</v>
      </c>
      <c r="D59" s="10">
        <v>491</v>
      </c>
      <c r="E59" s="10">
        <v>421</v>
      </c>
      <c r="F59" s="10">
        <v>127</v>
      </c>
      <c r="G59" s="10">
        <v>86</v>
      </c>
      <c r="H59" s="10">
        <v>27</v>
      </c>
      <c r="I59" s="10">
        <v>0</v>
      </c>
      <c r="J59" s="10">
        <v>14</v>
      </c>
      <c r="K59" s="10">
        <v>59</v>
      </c>
      <c r="L59" s="10">
        <v>71</v>
      </c>
      <c r="M59" s="10">
        <v>8</v>
      </c>
      <c r="N59" s="10">
        <v>0</v>
      </c>
      <c r="O59" s="10">
        <v>0.0238095</v>
      </c>
      <c r="P59" s="10">
        <f t="shared" si="32"/>
        <v>0.2709497206703911</v>
      </c>
      <c r="Q59" s="10">
        <f t="shared" si="33"/>
        <v>0.35195530726256985</v>
      </c>
      <c r="R59" s="10">
        <f t="shared" si="34"/>
        <v>0.3770949720670391</v>
      </c>
      <c r="S59" s="10">
        <f t="shared" si="35"/>
        <v>0.08148148148148149</v>
      </c>
      <c r="T59" s="10">
        <f t="shared" si="36"/>
        <v>358</v>
      </c>
      <c r="U59" s="10">
        <v>3</v>
      </c>
      <c r="V59" s="10">
        <v>126</v>
      </c>
      <c r="W59" s="10">
        <v>135</v>
      </c>
      <c r="X59" s="10">
        <v>11</v>
      </c>
      <c r="Y59" s="10">
        <v>97</v>
      </c>
      <c r="Z59" s="10">
        <v>2026</v>
      </c>
      <c r="AA59" s="10">
        <v>4.126272912</v>
      </c>
      <c r="AB59" s="10">
        <v>0.328488</v>
      </c>
      <c r="AC59" s="16">
        <f>IF(ISERROR((J59/W59)*(0.0261231)+(X59/W59)*(-0.0995367)+(P59)*(0.0847392)+(W59/V59)*(-0.0317976)+(N59)*(0.0005908)+((E59-L59)/E59)*(-0.0701565)+(0.0071428)+0.3942664),"-",((J59/W59)*(0.0261231)+(X59/W59)*(-0.0995367)+(P59)*(0.0847392)+(W59/V59)*(-0.0317976)+(N59)*(0.0005908)+((E59-L59)/E59)*(-0.0701565)+(0.0071428)+0.3942664))</f>
        <v>0.3265741886362653</v>
      </c>
      <c r="AD59" s="13">
        <f t="shared" si="37"/>
        <v>-0.0019138113637346965</v>
      </c>
      <c r="AE59" s="11">
        <f t="shared" si="38"/>
        <v>126.34152089087526</v>
      </c>
      <c r="AF59" s="11">
        <f t="shared" si="0"/>
        <v>-0.6584791091247411</v>
      </c>
      <c r="AG59" s="12">
        <f t="shared" si="1"/>
        <v>0.3016627078384798</v>
      </c>
      <c r="AH59" s="12">
        <f t="shared" si="2"/>
        <v>0.384928716904277</v>
      </c>
      <c r="AI59" s="12">
        <f t="shared" si="3"/>
        <v>0.47268408551068886</v>
      </c>
      <c r="AJ59" s="12">
        <f t="shared" si="4"/>
        <v>0.8576128024149658</v>
      </c>
      <c r="AK59" s="13">
        <f t="shared" si="5"/>
        <v>0.30009862444388424</v>
      </c>
      <c r="AL59" s="13">
        <f t="shared" si="6"/>
        <v>0.3835876189223528</v>
      </c>
      <c r="AM59" s="12">
        <f t="shared" si="7"/>
        <v>0.4711200021160933</v>
      </c>
      <c r="AN59" s="13">
        <f t="shared" si="8"/>
        <v>0.8547076210384461</v>
      </c>
      <c r="AO59" s="13">
        <f t="shared" si="9"/>
        <v>-0.0015640833945955723</v>
      </c>
      <c r="AP59" s="13">
        <f t="shared" si="10"/>
        <v>-0.0013410979819241664</v>
      </c>
    </row>
    <row r="60" spans="1:42" ht="12.75">
      <c r="A60" s="10" t="s">
        <v>327</v>
      </c>
      <c r="B60" s="10" t="s">
        <v>328</v>
      </c>
      <c r="C60" s="10" t="s">
        <v>282</v>
      </c>
      <c r="D60" s="10">
        <v>468</v>
      </c>
      <c r="E60" s="10">
        <v>430</v>
      </c>
      <c r="F60" s="10">
        <v>114</v>
      </c>
      <c r="G60" s="10">
        <v>85</v>
      </c>
      <c r="H60" s="10">
        <v>16</v>
      </c>
      <c r="I60" s="10">
        <v>1</v>
      </c>
      <c r="J60" s="10">
        <v>12</v>
      </c>
      <c r="K60" s="10">
        <v>29</v>
      </c>
      <c r="L60" s="10">
        <v>99</v>
      </c>
      <c r="M60" s="10">
        <v>3</v>
      </c>
      <c r="N60" s="10">
        <v>2</v>
      </c>
      <c r="O60" s="10">
        <v>0.057971</v>
      </c>
      <c r="P60" s="10">
        <f t="shared" si="32"/>
        <v>0.24242424242424243</v>
      </c>
      <c r="Q60" s="10">
        <f t="shared" si="33"/>
        <v>0.41818181818181815</v>
      </c>
      <c r="R60" s="10">
        <f t="shared" si="34"/>
        <v>0.3393939393939394</v>
      </c>
      <c r="S60" s="10">
        <f t="shared" si="35"/>
        <v>0.14285714285714285</v>
      </c>
      <c r="T60" s="10">
        <f t="shared" si="36"/>
        <v>330</v>
      </c>
      <c r="U60" s="10">
        <v>2</v>
      </c>
      <c r="V60" s="10">
        <v>138</v>
      </c>
      <c r="W60" s="10">
        <v>112</v>
      </c>
      <c r="X60" s="10">
        <v>16</v>
      </c>
      <c r="Y60" s="10">
        <v>80</v>
      </c>
      <c r="Z60" s="10">
        <v>1816</v>
      </c>
      <c r="AA60" s="10">
        <v>3.88034188</v>
      </c>
      <c r="AB60" s="10">
        <v>0.31677</v>
      </c>
      <c r="AC60" s="16">
        <f>IF(ISERROR((J60/W60)*(0.0261231)+(X60/W60)*(-0.0995367)+(P60)*(0.0847392)+(W60/V60)*(-0.0317976)+(N60)*(0.0005908)+((E60-L60)/E60)*(-0.0701565)+(-0.0096755)+0.3942664),"-",((J60/W60)*(0.0261231)+(X60/W60)*(-0.0995367)+(P60)*(0.0847392)+(W60/V60)*(-0.0317976)+(N60)*(0.0005908)+((E60-L60)/E60)*(-0.0701565)+(-0.0096755)+0.3942664))</f>
        <v>0.3150837740026657</v>
      </c>
      <c r="AD60" s="13">
        <f t="shared" si="37"/>
        <v>-0.0016862259973343119</v>
      </c>
      <c r="AE60" s="11">
        <f t="shared" si="38"/>
        <v>113.45697522885835</v>
      </c>
      <c r="AF60" s="11">
        <f t="shared" si="0"/>
        <v>-0.5430247711416456</v>
      </c>
      <c r="AG60" s="12">
        <f t="shared" si="1"/>
        <v>0.2651162790697674</v>
      </c>
      <c r="AH60" s="12">
        <f t="shared" si="2"/>
        <v>0.3125</v>
      </c>
      <c r="AI60" s="12">
        <f t="shared" si="3"/>
        <v>0.3930232558139535</v>
      </c>
      <c r="AJ60" s="12">
        <f t="shared" si="4"/>
        <v>0.7055232558139535</v>
      </c>
      <c r="AK60" s="13">
        <f t="shared" si="5"/>
        <v>0.26385343076478684</v>
      </c>
      <c r="AL60" s="13">
        <f t="shared" si="6"/>
        <v>0.31132968799322924</v>
      </c>
      <c r="AM60" s="12">
        <f t="shared" si="7"/>
        <v>0.3917604075089729</v>
      </c>
      <c r="AN60" s="13">
        <f t="shared" si="8"/>
        <v>0.7030900955022021</v>
      </c>
      <c r="AO60" s="13">
        <f t="shared" si="9"/>
        <v>-0.0012628483049805794</v>
      </c>
      <c r="AP60" s="13">
        <f t="shared" si="10"/>
        <v>-0.0011703120067707573</v>
      </c>
    </row>
    <row r="61" spans="1:42" ht="12.75">
      <c r="A61" s="10" t="s">
        <v>377</v>
      </c>
      <c r="B61" s="10" t="s">
        <v>378</v>
      </c>
      <c r="C61" s="10" t="s">
        <v>543</v>
      </c>
      <c r="D61" s="10">
        <v>510</v>
      </c>
      <c r="E61" s="10">
        <v>452</v>
      </c>
      <c r="F61" s="10">
        <v>131</v>
      </c>
      <c r="G61" s="10">
        <v>111</v>
      </c>
      <c r="H61" s="10">
        <v>14</v>
      </c>
      <c r="I61" s="10">
        <v>6</v>
      </c>
      <c r="J61" s="10">
        <v>0</v>
      </c>
      <c r="K61" s="10">
        <v>47</v>
      </c>
      <c r="L61" s="10">
        <v>58</v>
      </c>
      <c r="M61" s="10">
        <v>1</v>
      </c>
      <c r="N61" s="10">
        <v>10</v>
      </c>
      <c r="O61" s="10">
        <v>0.0923077</v>
      </c>
      <c r="P61" s="10">
        <f t="shared" si="32"/>
        <v>0.23529411764705882</v>
      </c>
      <c r="Q61" s="10">
        <f t="shared" si="33"/>
        <v>0.49872122762148335</v>
      </c>
      <c r="R61" s="10">
        <f t="shared" si="34"/>
        <v>0.2659846547314578</v>
      </c>
      <c r="S61" s="10">
        <f t="shared" si="35"/>
        <v>0.028846153846153848</v>
      </c>
      <c r="T61" s="10">
        <f t="shared" si="36"/>
        <v>391</v>
      </c>
      <c r="U61" s="10">
        <v>2</v>
      </c>
      <c r="V61" s="10">
        <v>195</v>
      </c>
      <c r="W61" s="10">
        <v>104</v>
      </c>
      <c r="X61" s="10">
        <v>3</v>
      </c>
      <c r="Y61" s="10">
        <v>92</v>
      </c>
      <c r="Z61" s="10">
        <v>2181</v>
      </c>
      <c r="AA61" s="10">
        <v>4.276470588</v>
      </c>
      <c r="AB61" s="10">
        <v>0.331646</v>
      </c>
      <c r="AC61" s="16">
        <f>IF(ISERROR((J61/W61)*(0.0261231)+(X61/W61)*(-0.0995367)+(P61)*(0.0847392)+(W61/V61)*(-0.0317976)+(N61)*(0.0005908)+((E61-L61)/E61)*(-0.0701565)+(-0.0085804)+0.3942664),"-",((J61/W61)*(0.0261231)+(X61/W61)*(-0.0995367)+(P61)*(0.0847392)+(W61/V61)*(-0.0317976)+(N61)*(0.0005908)+((E61-L61)/E61)*(-0.0701565)+(-0.0085804)+0.3942664))</f>
        <v>0.33054854707594206</v>
      </c>
      <c r="AD61" s="13">
        <f t="shared" si="37"/>
        <v>-0.00109745292405794</v>
      </c>
      <c r="AE61" s="11">
        <f t="shared" si="38"/>
        <v>130.56667609499712</v>
      </c>
      <c r="AF61" s="11">
        <f t="shared" si="0"/>
        <v>-0.43332390500287943</v>
      </c>
      <c r="AG61" s="12">
        <f t="shared" si="1"/>
        <v>0.28982300884955753</v>
      </c>
      <c r="AH61" s="12">
        <f t="shared" si="2"/>
        <v>0.35856573705179284</v>
      </c>
      <c r="AI61" s="12">
        <f t="shared" si="3"/>
        <v>0.3274336283185841</v>
      </c>
      <c r="AJ61" s="12">
        <f t="shared" si="4"/>
        <v>0.6859993653703769</v>
      </c>
      <c r="AK61" s="13">
        <f t="shared" si="5"/>
        <v>0.28886432764379893</v>
      </c>
      <c r="AL61" s="13">
        <f t="shared" si="6"/>
        <v>0.3577025420219066</v>
      </c>
      <c r="AM61" s="12">
        <f t="shared" si="7"/>
        <v>0.3264749471128255</v>
      </c>
      <c r="AN61" s="13">
        <f t="shared" si="8"/>
        <v>0.6841774891347321</v>
      </c>
      <c r="AO61" s="13">
        <f t="shared" si="9"/>
        <v>-0.0009586812057585936</v>
      </c>
      <c r="AP61" s="13">
        <f t="shared" si="10"/>
        <v>-0.0008631950298862434</v>
      </c>
    </row>
    <row r="62" spans="1:42" ht="12.75">
      <c r="A62" s="10" t="s">
        <v>273</v>
      </c>
      <c r="B62" s="10" t="s">
        <v>274</v>
      </c>
      <c r="C62" s="10" t="s">
        <v>280</v>
      </c>
      <c r="D62" s="10">
        <v>656</v>
      </c>
      <c r="E62" s="10">
        <v>601</v>
      </c>
      <c r="F62" s="10">
        <v>171</v>
      </c>
      <c r="G62" s="10">
        <v>100</v>
      </c>
      <c r="H62" s="10">
        <v>47</v>
      </c>
      <c r="I62" s="10">
        <v>4</v>
      </c>
      <c r="J62" s="10">
        <v>20</v>
      </c>
      <c r="K62" s="10">
        <v>37</v>
      </c>
      <c r="L62" s="10">
        <v>123</v>
      </c>
      <c r="M62" s="10">
        <v>10</v>
      </c>
      <c r="N62" s="10">
        <v>22</v>
      </c>
      <c r="O62" s="10">
        <v>0.0714286</v>
      </c>
      <c r="P62" s="10">
        <f t="shared" si="32"/>
        <v>0.1987704918032787</v>
      </c>
      <c r="Q62" s="10">
        <f t="shared" si="33"/>
        <v>0.4016393442622951</v>
      </c>
      <c r="R62" s="10">
        <f t="shared" si="34"/>
        <v>0.39959016393442626</v>
      </c>
      <c r="S62" s="10">
        <f t="shared" si="35"/>
        <v>0.12307692307692308</v>
      </c>
      <c r="T62" s="10">
        <f t="shared" si="36"/>
        <v>488</v>
      </c>
      <c r="U62" s="10">
        <v>8</v>
      </c>
      <c r="V62" s="10">
        <v>196</v>
      </c>
      <c r="W62" s="10">
        <v>195</v>
      </c>
      <c r="X62" s="10">
        <v>24</v>
      </c>
      <c r="Y62" s="10">
        <v>97</v>
      </c>
      <c r="Z62" s="10">
        <v>2388</v>
      </c>
      <c r="AA62" s="10">
        <v>3.640243902</v>
      </c>
      <c r="AB62" s="10">
        <v>0.32265</v>
      </c>
      <c r="AC62" s="16">
        <f>IF(ISERROR((J62/W62)*(0.0261231)+(X62/W62)*(-0.0995367)+(P62)*(0.0847392)+(W62/V62)*(-0.0317976)+(N62)*(0.0005908)+((E62-L62)/E62)*(-0.0701565)+(-0.0055043)+0.3942664),"-",((J62/W62)*(0.0261231)+(X62/W62)*(-0.0995367)+(P62)*(0.0847392)+(W62/V62)*(-0.0317976)+(N62)*(0.0005908)+((E62-L62)/E62)*(-0.0701565)+(-0.0055043)+0.3942664))</f>
        <v>0.3215982588967954</v>
      </c>
      <c r="AD62" s="13">
        <f t="shared" si="37"/>
        <v>-0.0010517411032046065</v>
      </c>
      <c r="AE62" s="11">
        <f t="shared" si="38"/>
        <v>170.50798516370025</v>
      </c>
      <c r="AF62" s="11">
        <f t="shared" si="0"/>
        <v>-0.4920148362997452</v>
      </c>
      <c r="AG62" s="12">
        <f t="shared" si="1"/>
        <v>0.28452579034941766</v>
      </c>
      <c r="AH62" s="12">
        <f t="shared" si="2"/>
        <v>0.32926829268292684</v>
      </c>
      <c r="AI62" s="12">
        <f t="shared" si="3"/>
        <v>0.46755407653910147</v>
      </c>
      <c r="AJ62" s="12">
        <f t="shared" si="4"/>
        <v>0.7968223692220283</v>
      </c>
      <c r="AK62" s="13">
        <f t="shared" si="5"/>
        <v>0.2837071300560736</v>
      </c>
      <c r="AL62" s="13">
        <f t="shared" si="6"/>
        <v>0.32851827006661627</v>
      </c>
      <c r="AM62" s="12">
        <f t="shared" si="7"/>
        <v>0.46673541624575743</v>
      </c>
      <c r="AN62" s="13">
        <f t="shared" si="8"/>
        <v>0.7952536863123737</v>
      </c>
      <c r="AO62" s="13">
        <f t="shared" si="9"/>
        <v>-0.0008186602933440423</v>
      </c>
      <c r="AP62" s="13">
        <f t="shared" si="10"/>
        <v>-0.000750022616310575</v>
      </c>
    </row>
    <row r="63" spans="1:42" ht="12.75">
      <c r="A63" s="10" t="s">
        <v>0</v>
      </c>
      <c r="B63" s="10" t="s">
        <v>1</v>
      </c>
      <c r="C63" s="10" t="s">
        <v>566</v>
      </c>
      <c r="D63" s="10">
        <v>668</v>
      </c>
      <c r="E63" s="10">
        <v>591</v>
      </c>
      <c r="F63" s="10">
        <v>147</v>
      </c>
      <c r="G63" s="10">
        <v>104</v>
      </c>
      <c r="H63" s="10">
        <v>22</v>
      </c>
      <c r="I63" s="10">
        <v>11</v>
      </c>
      <c r="J63" s="10">
        <v>10</v>
      </c>
      <c r="K63" s="10">
        <v>56</v>
      </c>
      <c r="L63" s="10">
        <v>181</v>
      </c>
      <c r="M63" s="10">
        <v>3</v>
      </c>
      <c r="N63" s="10">
        <v>22</v>
      </c>
      <c r="O63" s="10">
        <v>0.12766</v>
      </c>
      <c r="P63" s="10">
        <f t="shared" si="32"/>
        <v>0.16791979949874686</v>
      </c>
      <c r="Q63" s="10">
        <f t="shared" si="33"/>
        <v>0.47117794486215536</v>
      </c>
      <c r="R63" s="10">
        <f t="shared" si="34"/>
        <v>0.3609022556390977</v>
      </c>
      <c r="S63" s="10">
        <f t="shared" si="35"/>
        <v>0.04861111111111111</v>
      </c>
      <c r="T63" s="10">
        <f t="shared" si="36"/>
        <v>399</v>
      </c>
      <c r="U63" s="10">
        <v>4</v>
      </c>
      <c r="V63" s="10">
        <v>188</v>
      </c>
      <c r="W63" s="10">
        <v>144</v>
      </c>
      <c r="X63" s="10">
        <v>7</v>
      </c>
      <c r="Y63" s="10">
        <v>67</v>
      </c>
      <c r="Z63" s="10">
        <v>2646</v>
      </c>
      <c r="AA63" s="10">
        <v>3.961077844</v>
      </c>
      <c r="AB63" s="10">
        <v>0.33995</v>
      </c>
      <c r="AC63" s="16">
        <f>IF(ISERROR((J63/W63)*(0.0261231)+(X63/W63)*(-0.0995367)+(P63)*(0.0847392)+(W63/V63)*(-0.0317976)+(N63)*(0.0005908)+((E63-L63)/E63)*(-0.0701565)+(-0.0059751)+0.3942664),"-",((J63/W63)*(0.0261231)+(X63/W63)*(-0.0995367)+(P63)*(0.0847392)+(W63/V63)*(-0.0317976)+(N63)*(0.0005908)+((E63-L63)/E63)*(-0.0701565)+(-0.0059751)+0.3942664))</f>
        <v>0.3394678655971407</v>
      </c>
      <c r="AD63" s="13">
        <f t="shared" si="37"/>
        <v>-0.0004821344028592689</v>
      </c>
      <c r="AE63" s="11">
        <f t="shared" si="38"/>
        <v>146.8055498356477</v>
      </c>
      <c r="AF63" s="11">
        <f t="shared" si="0"/>
        <v>-0.194450164352304</v>
      </c>
      <c r="AG63" s="12">
        <f t="shared" si="1"/>
        <v>0.24873096446700507</v>
      </c>
      <c r="AH63" s="12">
        <f t="shared" si="2"/>
        <v>0.3165137614678899</v>
      </c>
      <c r="AI63" s="12">
        <f t="shared" si="3"/>
        <v>0.34179357021996615</v>
      </c>
      <c r="AJ63" s="12">
        <f t="shared" si="4"/>
        <v>0.658307331687856</v>
      </c>
      <c r="AK63" s="13">
        <f t="shared" si="5"/>
        <v>0.24840194557639203</v>
      </c>
      <c r="AL63" s="13">
        <f t="shared" si="6"/>
        <v>0.3162164370575653</v>
      </c>
      <c r="AM63" s="12">
        <f t="shared" si="7"/>
        <v>0.3414645513293531</v>
      </c>
      <c r="AN63" s="13">
        <f t="shared" si="8"/>
        <v>0.6576809883869184</v>
      </c>
      <c r="AO63" s="13">
        <f t="shared" si="9"/>
        <v>-0.000329018890613042</v>
      </c>
      <c r="AP63" s="13">
        <f t="shared" si="10"/>
        <v>-0.00029732441032459533</v>
      </c>
    </row>
    <row r="64" spans="1:42" ht="12.75">
      <c r="A64" s="10" t="s">
        <v>63</v>
      </c>
      <c r="B64" s="10" t="s">
        <v>338</v>
      </c>
      <c r="C64" s="10" t="s">
        <v>542</v>
      </c>
      <c r="D64" s="10">
        <v>385</v>
      </c>
      <c r="E64" s="10">
        <v>352</v>
      </c>
      <c r="F64" s="10">
        <v>87</v>
      </c>
      <c r="G64" s="10">
        <v>52</v>
      </c>
      <c r="H64" s="10">
        <v>23</v>
      </c>
      <c r="I64" s="10">
        <v>1</v>
      </c>
      <c r="J64" s="10">
        <v>11</v>
      </c>
      <c r="K64" s="10">
        <v>23</v>
      </c>
      <c r="L64" s="10">
        <v>87</v>
      </c>
      <c r="M64" s="10">
        <v>5</v>
      </c>
      <c r="N64" s="10">
        <v>1</v>
      </c>
      <c r="O64" s="10">
        <v>0.0769231</v>
      </c>
      <c r="P64" s="10">
        <f t="shared" si="32"/>
        <v>0.17777777777777778</v>
      </c>
      <c r="Q64" s="10">
        <f t="shared" si="33"/>
        <v>0.337037037037037</v>
      </c>
      <c r="R64" s="10">
        <f t="shared" si="34"/>
        <v>0.48518518518518516</v>
      </c>
      <c r="S64" s="10">
        <f t="shared" si="35"/>
        <v>0.16030534351145037</v>
      </c>
      <c r="T64" s="10">
        <f t="shared" si="36"/>
        <v>270</v>
      </c>
      <c r="U64" s="10">
        <v>5</v>
      </c>
      <c r="V64" s="10">
        <v>91</v>
      </c>
      <c r="W64" s="10">
        <v>131</v>
      </c>
      <c r="X64" s="10">
        <v>21</v>
      </c>
      <c r="Y64" s="10">
        <v>48</v>
      </c>
      <c r="Z64" s="10">
        <v>1481</v>
      </c>
      <c r="AA64" s="10">
        <v>3.846753247</v>
      </c>
      <c r="AB64" s="10">
        <v>0.293436</v>
      </c>
      <c r="AC64" s="16">
        <f>IF(ISERROR((J64/W64)*(0.0261231)+(X64/W64)*(-0.0995367)+(P64)*(0.0847392)+(W64/V64)*(-0.0317976)+(N64)*(0.0005908)+((E64-L64)/E64)*(-0.0701565)+(-0.0044772)+0.3942664),"-",((J64/W64)*(0.0261231)+(X64/W64)*(-0.0995367)+(P64)*(0.0847392)+(W64/V64)*(-0.0317976)+(N64)*(0.0005908)+((E64-L64)/E64)*(-0.0701565)+(-0.0044772)+0.3942664))</f>
        <v>0.2930907742576587</v>
      </c>
      <c r="AD64" s="13">
        <f t="shared" si="37"/>
        <v>-0.0003452257423412486</v>
      </c>
      <c r="AE64" s="11">
        <f t="shared" si="38"/>
        <v>86.91051053273361</v>
      </c>
      <c r="AF64" s="11">
        <f t="shared" si="0"/>
        <v>-0.08948946726638951</v>
      </c>
      <c r="AG64" s="12">
        <f t="shared" si="1"/>
        <v>0.2471590909090909</v>
      </c>
      <c r="AH64" s="12">
        <f t="shared" si="2"/>
        <v>0.2987012987012987</v>
      </c>
      <c r="AI64" s="12">
        <f t="shared" si="3"/>
        <v>0.4147727272727273</v>
      </c>
      <c r="AJ64" s="12">
        <f t="shared" si="4"/>
        <v>0.713474025974026</v>
      </c>
      <c r="AK64" s="13">
        <f t="shared" si="5"/>
        <v>0.2469048594679932</v>
      </c>
      <c r="AL64" s="13">
        <f t="shared" si="6"/>
        <v>0.2984688585265808</v>
      </c>
      <c r="AM64" s="12">
        <f t="shared" si="7"/>
        <v>0.4145184958316296</v>
      </c>
      <c r="AN64" s="13">
        <f t="shared" si="8"/>
        <v>0.7129873543582104</v>
      </c>
      <c r="AO64" s="13">
        <f t="shared" si="9"/>
        <v>-0.00025423144109770757</v>
      </c>
      <c r="AP64" s="13">
        <f t="shared" si="10"/>
        <v>-0.00023244017471790723</v>
      </c>
    </row>
    <row r="65" spans="1:42" ht="12.75">
      <c r="A65" s="10" t="s">
        <v>335</v>
      </c>
      <c r="B65" s="10" t="s">
        <v>336</v>
      </c>
      <c r="C65" s="10" t="s">
        <v>511</v>
      </c>
      <c r="D65" s="10">
        <v>518</v>
      </c>
      <c r="E65" s="10">
        <v>475</v>
      </c>
      <c r="F65" s="10">
        <v>145</v>
      </c>
      <c r="G65" s="10">
        <v>98</v>
      </c>
      <c r="H65" s="10">
        <v>32</v>
      </c>
      <c r="I65" s="10">
        <v>1</v>
      </c>
      <c r="J65" s="10">
        <v>14</v>
      </c>
      <c r="K65" s="10">
        <v>33</v>
      </c>
      <c r="L65" s="10">
        <v>44</v>
      </c>
      <c r="M65" s="10">
        <v>4</v>
      </c>
      <c r="N65" s="10">
        <v>4</v>
      </c>
      <c r="O65" s="10">
        <v>0.0358974</v>
      </c>
      <c r="P65" s="10">
        <f t="shared" si="32"/>
        <v>0.195852534562212</v>
      </c>
      <c r="Q65" s="10">
        <f t="shared" si="33"/>
        <v>0.44930875576036866</v>
      </c>
      <c r="R65" s="10">
        <f t="shared" si="34"/>
        <v>0.3548387096774194</v>
      </c>
      <c r="S65" s="10">
        <f t="shared" si="35"/>
        <v>0.1038961038961039</v>
      </c>
      <c r="T65" s="10">
        <f t="shared" si="36"/>
        <v>434</v>
      </c>
      <c r="U65" s="10">
        <v>1</v>
      </c>
      <c r="V65" s="10">
        <v>195</v>
      </c>
      <c r="W65" s="10">
        <v>154</v>
      </c>
      <c r="X65" s="10">
        <v>16</v>
      </c>
      <c r="Y65" s="10">
        <v>85</v>
      </c>
      <c r="Z65" s="10">
        <v>1797</v>
      </c>
      <c r="AA65" s="10">
        <v>3.469111969</v>
      </c>
      <c r="AB65" s="10">
        <v>0.311164</v>
      </c>
      <c r="AC65" s="16">
        <f>IF(ISERROR((J65/W65)*(0.0261231)+(X65/W65)*(-0.0995367)+(P65)*(0.0847392)+(W65/V65)*(-0.0317976)+(N65)*(0.0005908)+((E65-L65)/E65)*(-0.0701565)+(-0.0056482)+0.3942664),"-",((J65/W65)*(0.0261231)+(X65/W65)*(-0.0995367)+(P65)*(0.0847392)+(W65/V65)*(-0.0317976)+(N65)*(0.0005908)+((E65-L65)/E65)*(-0.0701565)+(-0.0056482)+0.3942664))</f>
        <v>0.3108413956440164</v>
      </c>
      <c r="AD65" s="13">
        <f t="shared" si="37"/>
        <v>-0.00032260435598358006</v>
      </c>
      <c r="AE65" s="11">
        <f t="shared" si="38"/>
        <v>144.86422756613092</v>
      </c>
      <c r="AF65" s="11">
        <f t="shared" si="0"/>
        <v>-0.13577243386907867</v>
      </c>
      <c r="AG65" s="12">
        <f t="shared" si="1"/>
        <v>0.30526315789473685</v>
      </c>
      <c r="AH65" s="12">
        <f t="shared" si="2"/>
        <v>0.3489278752436647</v>
      </c>
      <c r="AI65" s="12">
        <f t="shared" si="3"/>
        <v>0.4673684210526316</v>
      </c>
      <c r="AJ65" s="12">
        <f t="shared" si="4"/>
        <v>0.8162962962962963</v>
      </c>
      <c r="AK65" s="13">
        <f t="shared" si="5"/>
        <v>0.30497732119185456</v>
      </c>
      <c r="AL65" s="13">
        <f t="shared" si="6"/>
        <v>0.34866321162988484</v>
      </c>
      <c r="AM65" s="12">
        <f t="shared" si="7"/>
        <v>0.4670825843497493</v>
      </c>
      <c r="AN65" s="13">
        <f t="shared" si="8"/>
        <v>0.8157457959796341</v>
      </c>
      <c r="AO65" s="13">
        <f t="shared" si="9"/>
        <v>-0.0002858367028822917</v>
      </c>
      <c r="AP65" s="13">
        <f t="shared" si="10"/>
        <v>-0.0002646636137798586</v>
      </c>
    </row>
    <row r="66" spans="1:42" ht="12.75">
      <c r="A66" s="10" t="s">
        <v>366</v>
      </c>
      <c r="B66" s="10" t="s">
        <v>367</v>
      </c>
      <c r="C66" s="10" t="s">
        <v>559</v>
      </c>
      <c r="D66" s="10">
        <v>493</v>
      </c>
      <c r="E66" s="10">
        <v>445</v>
      </c>
      <c r="F66" s="10">
        <v>130</v>
      </c>
      <c r="G66" s="10">
        <v>94</v>
      </c>
      <c r="H66" s="10">
        <v>20</v>
      </c>
      <c r="I66" s="10">
        <v>8</v>
      </c>
      <c r="J66" s="10">
        <v>8</v>
      </c>
      <c r="K66" s="10">
        <v>43</v>
      </c>
      <c r="L66" s="10">
        <v>82</v>
      </c>
      <c r="M66" s="10">
        <v>2</v>
      </c>
      <c r="N66" s="10">
        <v>15</v>
      </c>
      <c r="O66" s="10">
        <v>0.0571429</v>
      </c>
      <c r="P66" s="10">
        <f t="shared" si="32"/>
        <v>0.2237960339943343</v>
      </c>
      <c r="Q66" s="10">
        <f t="shared" si="33"/>
        <v>0.49575070821529743</v>
      </c>
      <c r="R66" s="10">
        <f t="shared" si="34"/>
        <v>0.2804532577903683</v>
      </c>
      <c r="S66" s="10">
        <f t="shared" si="35"/>
        <v>0.030303030303030304</v>
      </c>
      <c r="T66" s="10">
        <f t="shared" si="36"/>
        <v>353</v>
      </c>
      <c r="U66" s="10">
        <v>3</v>
      </c>
      <c r="V66" s="10">
        <v>175</v>
      </c>
      <c r="W66" s="10">
        <v>99</v>
      </c>
      <c r="X66" s="10">
        <v>3</v>
      </c>
      <c r="Y66" s="10">
        <v>79</v>
      </c>
      <c r="Z66" s="10">
        <v>1758</v>
      </c>
      <c r="AA66" s="10">
        <v>3.565922921</v>
      </c>
      <c r="AB66" s="10">
        <v>0.341737</v>
      </c>
      <c r="AC66" s="16">
        <f>IF(ISERROR((J66/W66)*(0.0261231)+(X66/W66)*(-0.0995367)+(P66)*(0.0847392)+(W66/V66)*(-0.0317976)+(N66)*(0.0005908)+((E66-L66)/E66)*(-0.0701565)+(-0.0045138)+0.3942664),"-",((J66/W66)*(0.0261231)+(X66/W66)*(-0.0995367)+(P66)*(0.0847392)+(W66/V66)*(-0.0317976)+(N66)*(0.0005908)+((E66-L66)/E66)*(-0.0701565)+(-0.0045138)+0.3942664))</f>
        <v>0.34145644885855964</v>
      </c>
      <c r="AD66" s="13">
        <f t="shared" si="37"/>
        <v>-0.0002805511414403772</v>
      </c>
      <c r="AE66" s="11">
        <f t="shared" si="38"/>
        <v>129.89995224250578</v>
      </c>
      <c r="AF66" s="11">
        <f aca="true" t="shared" si="39" ref="AF66:AF129">AE66-F66</f>
        <v>-0.10004775749422379</v>
      </c>
      <c r="AG66" s="12">
        <f aca="true" t="shared" si="40" ref="AG66:AG129">F66/E66</f>
        <v>0.29213483146067415</v>
      </c>
      <c r="AH66" s="12">
        <f aca="true" t="shared" si="41" ref="AH66:AH129">(F66+U66+K66)/(E66+U66+K66+M66)</f>
        <v>0.35699797160243407</v>
      </c>
      <c r="AI66" s="12">
        <f aca="true" t="shared" si="42" ref="AI66:AI129">(G66+2*H66+3+I66+4*J66)/E66</f>
        <v>0.39775280898876403</v>
      </c>
      <c r="AJ66" s="12">
        <f aca="true" t="shared" si="43" ref="AJ66:AJ129">AH66+AI66</f>
        <v>0.7547507805911982</v>
      </c>
      <c r="AK66" s="13">
        <f aca="true" t="shared" si="44" ref="AK66:AK129">AE66/E66</f>
        <v>0.29191000503933884</v>
      </c>
      <c r="AL66" s="13">
        <f aca="true" t="shared" si="45" ref="AL66:AL129">(AE66+K66+U66)/(E66+K66+U66+M66)</f>
        <v>0.35679503497465676</v>
      </c>
      <c r="AM66" s="12">
        <f aca="true" t="shared" si="46" ref="AM66:AM129">AI66-AG66+AK66</f>
        <v>0.3975279825674287</v>
      </c>
      <c r="AN66" s="13">
        <f aca="true" t="shared" si="47" ref="AN66:AN129">AL66+AM66</f>
        <v>0.7543230175420854</v>
      </c>
      <c r="AO66" s="13">
        <f aca="true" t="shared" si="48" ref="AO66:AO129">AK66-AG66</f>
        <v>-0.00022482642133531128</v>
      </c>
      <c r="AP66" s="13">
        <f aca="true" t="shared" si="49" ref="AP66:AP129">AL66-AH66</f>
        <v>-0.00020293662777731702</v>
      </c>
    </row>
    <row r="67" spans="1:42" ht="12.75">
      <c r="A67" s="10" t="s">
        <v>70</v>
      </c>
      <c r="B67" s="10" t="s">
        <v>413</v>
      </c>
      <c r="C67" s="10" t="s">
        <v>516</v>
      </c>
      <c r="D67" s="10">
        <v>429</v>
      </c>
      <c r="E67" s="10">
        <v>368</v>
      </c>
      <c r="F67" s="10">
        <v>90</v>
      </c>
      <c r="G67" s="10">
        <v>56</v>
      </c>
      <c r="H67" s="10">
        <v>22</v>
      </c>
      <c r="I67" s="10">
        <v>1</v>
      </c>
      <c r="J67" s="10">
        <v>11</v>
      </c>
      <c r="K67" s="10">
        <v>53</v>
      </c>
      <c r="L67" s="10">
        <v>112</v>
      </c>
      <c r="M67" s="10">
        <v>1</v>
      </c>
      <c r="N67" s="10">
        <v>5</v>
      </c>
      <c r="O67" s="10">
        <v>0.0990990990990991</v>
      </c>
      <c r="P67" s="10">
        <v>0.2</v>
      </c>
      <c r="Q67" s="10">
        <v>0.43529411764705883</v>
      </c>
      <c r="R67" s="10">
        <v>0.36470588235294116</v>
      </c>
      <c r="S67" s="10">
        <v>0.08602150537634409</v>
      </c>
      <c r="T67" s="46">
        <v>255</v>
      </c>
      <c r="U67" s="46">
        <v>2</v>
      </c>
      <c r="V67" s="46">
        <v>111</v>
      </c>
      <c r="W67" s="52">
        <v>93</v>
      </c>
      <c r="X67" s="10">
        <v>8</v>
      </c>
      <c r="Y67" s="10">
        <v>51</v>
      </c>
      <c r="Z67" s="10">
        <v>1728</v>
      </c>
      <c r="AA67" s="46">
        <v>4.027972027972028</v>
      </c>
      <c r="AB67" s="10">
        <v>0.32113821138211385</v>
      </c>
      <c r="AC67" s="52">
        <v>0.32095895835107296</v>
      </c>
      <c r="AD67" s="13">
        <v>-0.00017925303104088242</v>
      </c>
      <c r="AE67" s="10">
        <v>89.9665056102412</v>
      </c>
      <c r="AF67" s="11">
        <f t="shared" si="39"/>
        <v>-0.03349438975880048</v>
      </c>
      <c r="AG67" s="12">
        <f t="shared" si="40"/>
        <v>0.24456521739130435</v>
      </c>
      <c r="AH67" s="12">
        <f t="shared" si="41"/>
        <v>0.3419811320754717</v>
      </c>
      <c r="AI67" s="12">
        <f t="shared" si="42"/>
        <v>0.40217391304347827</v>
      </c>
      <c r="AJ67" s="12">
        <f t="shared" si="43"/>
        <v>0.74415504511895</v>
      </c>
      <c r="AK67" s="13">
        <f t="shared" si="44"/>
        <v>0.24447420002782935</v>
      </c>
      <c r="AL67" s="13">
        <f t="shared" si="45"/>
        <v>0.3419021358732104</v>
      </c>
      <c r="AM67" s="12">
        <f t="shared" si="46"/>
        <v>0.40208289568000327</v>
      </c>
      <c r="AN67" s="13">
        <f t="shared" si="47"/>
        <v>0.7439850315532137</v>
      </c>
      <c r="AO67" s="13">
        <f t="shared" si="48"/>
        <v>-9.101736347499889E-05</v>
      </c>
      <c r="AP67" s="13">
        <f t="shared" si="49"/>
        <v>-7.899620226131665E-05</v>
      </c>
    </row>
    <row r="68" spans="1:42" ht="12.75">
      <c r="A68" s="10" t="s">
        <v>245</v>
      </c>
      <c r="B68" s="10" t="s">
        <v>456</v>
      </c>
      <c r="C68" s="10" t="s">
        <v>281</v>
      </c>
      <c r="D68" s="10">
        <v>308</v>
      </c>
      <c r="E68" s="10">
        <v>279</v>
      </c>
      <c r="F68" s="10">
        <v>71</v>
      </c>
      <c r="G68" s="10">
        <v>43</v>
      </c>
      <c r="H68" s="10">
        <v>9</v>
      </c>
      <c r="I68" s="10">
        <v>1</v>
      </c>
      <c r="J68" s="10">
        <v>18</v>
      </c>
      <c r="K68" s="10">
        <v>19</v>
      </c>
      <c r="L68" s="10">
        <v>78</v>
      </c>
      <c r="M68" s="10">
        <v>4</v>
      </c>
      <c r="N68" s="10">
        <v>6</v>
      </c>
      <c r="O68" s="10">
        <v>0.129032</v>
      </c>
      <c r="P68" s="10">
        <f aca="true" t="shared" si="50" ref="P68:P75">Y68/T68</f>
        <v>0.18877551020408162</v>
      </c>
      <c r="Q68" s="10">
        <f aca="true" t="shared" si="51" ref="Q68:Q75">V68/T68</f>
        <v>0.3163265306122449</v>
      </c>
      <c r="R68" s="10">
        <f aca="true" t="shared" si="52" ref="R68:R75">W68/T68</f>
        <v>0.49489795918367346</v>
      </c>
      <c r="S68" s="10">
        <f aca="true" t="shared" si="53" ref="S68:S75">X68/W68</f>
        <v>0.1958762886597938</v>
      </c>
      <c r="T68" s="10">
        <f aca="true" t="shared" si="54" ref="T68:T75">V68+W68+Y68</f>
        <v>196</v>
      </c>
      <c r="U68" s="10">
        <v>5</v>
      </c>
      <c r="V68" s="10">
        <v>62</v>
      </c>
      <c r="W68" s="10">
        <v>97</v>
      </c>
      <c r="X68" s="10">
        <v>19</v>
      </c>
      <c r="Y68" s="10">
        <v>37</v>
      </c>
      <c r="Z68" s="10">
        <v>1146</v>
      </c>
      <c r="AA68" s="10">
        <v>3.720779221</v>
      </c>
      <c r="AB68" s="10">
        <v>0.283422</v>
      </c>
      <c r="AC68" s="16">
        <f>IF(ISERROR((J68/W68)*(0.0261231)+(X68/W68)*(-0.0995367)+(P68)*(0.0847392)+(W68/V68)*(-0.0317976)+(N68)*(0.0005908)+((E68-L68)/E68)*(-0.0701565)+(-0.0152488)+0.3942664),"-",((J68/W68)*(0.0261231)+(X68/W68)*(-0.0995367)+(P68)*(0.0847392)+(W68/V68)*(-0.0317976)+(N68)*(0.0005908)+((E68-L68)/E68)*(-0.0701565)+(-0.0152488)+0.3942664))</f>
        <v>0.28361907899662697</v>
      </c>
      <c r="AD68" s="13">
        <f aca="true" t="shared" si="55" ref="AD68:AD75">AC68-AB68</f>
        <v>0.00019707899662696482</v>
      </c>
      <c r="AE68" s="11">
        <f aca="true" t="shared" si="56" ref="AE68:AE75">AC68*(E68-L68-J68+M68)+J68</f>
        <v>71.03676777236925</v>
      </c>
      <c r="AF68" s="11">
        <f t="shared" si="39"/>
        <v>0.03676777236924522</v>
      </c>
      <c r="AG68" s="12">
        <f t="shared" si="40"/>
        <v>0.25448028673835127</v>
      </c>
      <c r="AH68" s="12">
        <f t="shared" si="41"/>
        <v>0.30944625407166126</v>
      </c>
      <c r="AI68" s="12">
        <f t="shared" si="42"/>
        <v>0.4910394265232975</v>
      </c>
      <c r="AJ68" s="12">
        <f t="shared" si="43"/>
        <v>0.8004856805949587</v>
      </c>
      <c r="AK68" s="13">
        <f t="shared" si="44"/>
        <v>0.25461207086870696</v>
      </c>
      <c r="AL68" s="13">
        <f t="shared" si="45"/>
        <v>0.30956601880250567</v>
      </c>
      <c r="AM68" s="12">
        <f t="shared" si="46"/>
        <v>0.4911712106536532</v>
      </c>
      <c r="AN68" s="13">
        <f t="shared" si="47"/>
        <v>0.8007372294561589</v>
      </c>
      <c r="AO68" s="13">
        <f t="shared" si="48"/>
        <v>0.00013178413035569436</v>
      </c>
      <c r="AP68" s="13">
        <f t="shared" si="49"/>
        <v>0.0001197647308444072</v>
      </c>
    </row>
    <row r="69" spans="1:42" ht="12.75">
      <c r="A69" s="10" t="s">
        <v>395</v>
      </c>
      <c r="B69" s="10" t="s">
        <v>316</v>
      </c>
      <c r="C69" s="10" t="s">
        <v>514</v>
      </c>
      <c r="D69" s="10">
        <v>362</v>
      </c>
      <c r="E69" s="10">
        <v>335</v>
      </c>
      <c r="F69" s="10">
        <v>93</v>
      </c>
      <c r="G69" s="10">
        <v>61</v>
      </c>
      <c r="H69" s="10">
        <v>22</v>
      </c>
      <c r="I69" s="10">
        <v>1</v>
      </c>
      <c r="J69" s="10">
        <v>9</v>
      </c>
      <c r="K69" s="10">
        <v>21</v>
      </c>
      <c r="L69" s="10">
        <v>61</v>
      </c>
      <c r="M69" s="10">
        <v>2</v>
      </c>
      <c r="N69" s="10">
        <v>7</v>
      </c>
      <c r="O69" s="10">
        <v>0.0900901</v>
      </c>
      <c r="P69" s="10">
        <f t="shared" si="50"/>
        <v>0.2210144927536232</v>
      </c>
      <c r="Q69" s="10">
        <f t="shared" si="51"/>
        <v>0.40217391304347827</v>
      </c>
      <c r="R69" s="10">
        <f t="shared" si="52"/>
        <v>0.37681159420289856</v>
      </c>
      <c r="S69" s="10">
        <f t="shared" si="53"/>
        <v>0.10576923076923077</v>
      </c>
      <c r="T69" s="10">
        <f t="shared" si="54"/>
        <v>276</v>
      </c>
      <c r="U69" s="10">
        <v>4</v>
      </c>
      <c r="V69" s="10">
        <v>111</v>
      </c>
      <c r="W69" s="10">
        <v>104</v>
      </c>
      <c r="X69" s="10">
        <v>11</v>
      </c>
      <c r="Y69" s="10">
        <v>61</v>
      </c>
      <c r="Z69" s="10">
        <v>1438</v>
      </c>
      <c r="AA69" s="10">
        <v>3.972375691</v>
      </c>
      <c r="AB69" s="10">
        <v>0.314607</v>
      </c>
      <c r="AC69" s="41">
        <f>IF(ISERROR((J69/W69)*(0.0261231)+(X69/W69)*(-0.0995367)+(P69)*(0.0847392)+(W69/V69)*(-0.0317976)+(N69)*(0.0005908)+((E69-L69)/E69)*(-0.0701565)+(-0.0067261)+0.3942664),"-",((J69/W69)*(0.0261231)+(X69/W69)*(-0.0995367)+(P69)*(0.0847392)+(W69/V69)*(-0.0317976)+(N69)*(0.0005908)+((E69-L69)/E69)*(-0.0701565)+(-0.0067261)+0.3942664))</f>
        <v>0.3149631437223514</v>
      </c>
      <c r="AD69" s="13">
        <f t="shared" si="55"/>
        <v>0.00035614372235137637</v>
      </c>
      <c r="AE69" s="46">
        <f t="shared" si="56"/>
        <v>93.09515937386783</v>
      </c>
      <c r="AF69" s="11">
        <f t="shared" si="39"/>
        <v>0.0951593738678298</v>
      </c>
      <c r="AG69" s="12">
        <f t="shared" si="40"/>
        <v>0.27761194029850744</v>
      </c>
      <c r="AH69" s="12">
        <f t="shared" si="41"/>
        <v>0.3259668508287293</v>
      </c>
      <c r="AI69" s="12">
        <f t="shared" si="42"/>
        <v>0.43283582089552236</v>
      </c>
      <c r="AJ69" s="12">
        <f t="shared" si="43"/>
        <v>0.7588026717242516</v>
      </c>
      <c r="AK69" s="13">
        <f t="shared" si="44"/>
        <v>0.27789599813094873</v>
      </c>
      <c r="AL69" s="13">
        <f t="shared" si="45"/>
        <v>0.3262297220272592</v>
      </c>
      <c r="AM69" s="12">
        <f t="shared" si="46"/>
        <v>0.43311987872796365</v>
      </c>
      <c r="AN69" s="13">
        <f t="shared" si="47"/>
        <v>0.7593496007552228</v>
      </c>
      <c r="AO69" s="13">
        <f t="shared" si="48"/>
        <v>0.0002840578324412868</v>
      </c>
      <c r="AP69" s="13">
        <f t="shared" si="49"/>
        <v>0.0002628711985299126</v>
      </c>
    </row>
    <row r="70" spans="1:42" ht="12.75">
      <c r="A70" s="10" t="s">
        <v>7</v>
      </c>
      <c r="B70" s="10" t="s">
        <v>8</v>
      </c>
      <c r="C70" s="10" t="s">
        <v>566</v>
      </c>
      <c r="D70" s="10">
        <v>472</v>
      </c>
      <c r="E70" s="10">
        <v>428</v>
      </c>
      <c r="F70" s="10">
        <v>121</v>
      </c>
      <c r="G70" s="10">
        <v>79</v>
      </c>
      <c r="H70" s="10">
        <v>25</v>
      </c>
      <c r="I70" s="10">
        <v>1</v>
      </c>
      <c r="J70" s="10">
        <v>16</v>
      </c>
      <c r="K70" s="10">
        <v>35</v>
      </c>
      <c r="L70" s="10">
        <v>83</v>
      </c>
      <c r="M70" s="10">
        <v>4</v>
      </c>
      <c r="N70" s="10">
        <v>5</v>
      </c>
      <c r="O70" s="10">
        <v>0.0738255</v>
      </c>
      <c r="P70" s="10">
        <f t="shared" si="50"/>
        <v>0.18155619596541786</v>
      </c>
      <c r="Q70" s="10">
        <f t="shared" si="51"/>
        <v>0.42939481268011526</v>
      </c>
      <c r="R70" s="10">
        <f t="shared" si="52"/>
        <v>0.38904899135446686</v>
      </c>
      <c r="S70" s="10">
        <f t="shared" si="53"/>
        <v>0.08148148148148149</v>
      </c>
      <c r="T70" s="10">
        <f t="shared" si="54"/>
        <v>347</v>
      </c>
      <c r="U70" s="10">
        <v>5</v>
      </c>
      <c r="V70" s="10">
        <v>149</v>
      </c>
      <c r="W70" s="10">
        <v>135</v>
      </c>
      <c r="X70" s="10">
        <v>11</v>
      </c>
      <c r="Y70" s="10">
        <v>63</v>
      </c>
      <c r="Z70" s="10">
        <v>1741</v>
      </c>
      <c r="AA70" s="10">
        <v>3.688559322</v>
      </c>
      <c r="AB70" s="10">
        <v>0.315315</v>
      </c>
      <c r="AC70" s="41">
        <f>IF(ISERROR((J70/W70)*(0.0261231)+(X70/W70)*(-0.0995367)+(P70)*(0.0847392)+(W70/V70)*(-0.0317976)+(N70)*(0.0005908)+((E70-L70)/E70)*(-0.0701565)+(-0.0059751)+0.3942664),"-",((J70/W70)*(0.0261231)+(X70/W70)*(-0.0995367)+(P70)*(0.0847392)+(W70/V70)*(-0.0317976)+(N70)*(0.0005908)+((E70-L70)/E70)*(-0.0701565)+(-0.0059751)+0.3942664))</f>
        <v>0.31625460974842323</v>
      </c>
      <c r="AD70" s="13">
        <f t="shared" si="55"/>
        <v>0.0009396097484232202</v>
      </c>
      <c r="AE70" s="46">
        <f t="shared" si="56"/>
        <v>121.31278504622493</v>
      </c>
      <c r="AF70" s="11">
        <f t="shared" si="39"/>
        <v>0.3127850462249313</v>
      </c>
      <c r="AG70" s="12">
        <f t="shared" si="40"/>
        <v>0.2827102803738318</v>
      </c>
      <c r="AH70" s="12">
        <f t="shared" si="41"/>
        <v>0.3411016949152542</v>
      </c>
      <c r="AI70" s="12">
        <f t="shared" si="42"/>
        <v>0.4602803738317757</v>
      </c>
      <c r="AJ70" s="12">
        <f t="shared" si="43"/>
        <v>0.8013820687470299</v>
      </c>
      <c r="AK70" s="13">
        <f t="shared" si="44"/>
        <v>0.28344108655660033</v>
      </c>
      <c r="AL70" s="13">
        <f t="shared" si="45"/>
        <v>0.34176437509793417</v>
      </c>
      <c r="AM70" s="12">
        <f t="shared" si="46"/>
        <v>0.4610111800145443</v>
      </c>
      <c r="AN70" s="13">
        <f t="shared" si="47"/>
        <v>0.8027755551124784</v>
      </c>
      <c r="AO70" s="13">
        <f t="shared" si="48"/>
        <v>0.0007308061827685508</v>
      </c>
      <c r="AP70" s="13">
        <f t="shared" si="49"/>
        <v>0.0006626801826799533</v>
      </c>
    </row>
    <row r="71" spans="1:42" ht="12.75">
      <c r="A71" s="10" t="s">
        <v>333</v>
      </c>
      <c r="B71" s="10" t="s">
        <v>334</v>
      </c>
      <c r="C71" s="10" t="s">
        <v>511</v>
      </c>
      <c r="D71" s="10">
        <v>587</v>
      </c>
      <c r="E71" s="10">
        <v>488</v>
      </c>
      <c r="F71" s="10">
        <v>147</v>
      </c>
      <c r="G71" s="10">
        <v>91</v>
      </c>
      <c r="H71" s="10">
        <v>23</v>
      </c>
      <c r="I71" s="10">
        <v>2</v>
      </c>
      <c r="J71" s="10">
        <v>31</v>
      </c>
      <c r="K71" s="10">
        <v>92</v>
      </c>
      <c r="L71" s="10">
        <v>93</v>
      </c>
      <c r="M71" s="10">
        <v>4</v>
      </c>
      <c r="N71" s="10">
        <v>2</v>
      </c>
      <c r="O71" s="10">
        <v>0.0649351</v>
      </c>
      <c r="P71" s="10">
        <f t="shared" si="50"/>
        <v>0.22110552763819097</v>
      </c>
      <c r="Q71" s="10">
        <f t="shared" si="51"/>
        <v>0.3869346733668342</v>
      </c>
      <c r="R71" s="10">
        <f t="shared" si="52"/>
        <v>0.39195979899497485</v>
      </c>
      <c r="S71" s="10">
        <f t="shared" si="53"/>
        <v>0.08333333333333333</v>
      </c>
      <c r="T71" s="10">
        <f t="shared" si="54"/>
        <v>398</v>
      </c>
      <c r="U71" s="10">
        <v>3</v>
      </c>
      <c r="V71" s="10">
        <v>154</v>
      </c>
      <c r="W71" s="10">
        <v>156</v>
      </c>
      <c r="X71" s="10">
        <v>13</v>
      </c>
      <c r="Y71" s="10">
        <v>88</v>
      </c>
      <c r="Z71" s="10">
        <v>2224</v>
      </c>
      <c r="AA71" s="10">
        <v>3.788756388</v>
      </c>
      <c r="AB71" s="10">
        <v>0.315217</v>
      </c>
      <c r="AC71" s="16">
        <f>IF(ISERROR((J71/W71)*(0.0261231)+(X71/W71)*(-0.0995367)+(P71)*(0.0847392)+(W71/V71)*(-0.0317976)+(N71)*(0.0005908)+((E71-L71)/E71)*(-0.0701565)+(-0.0056482)+0.3942664),"-",((J71/W71)*(0.0261231)+(X71/W71)*(-0.0995367)+(P71)*(0.0847392)+(W71/V71)*(-0.0317976)+(N71)*(0.0005908)+((E71-L71)/E71)*(-0.0701565)+(-0.0056482)+0.3942664))</f>
        <v>0.3164354422591444</v>
      </c>
      <c r="AD71" s="13">
        <f t="shared" si="55"/>
        <v>0.0012184422591443589</v>
      </c>
      <c r="AE71" s="11">
        <f t="shared" si="56"/>
        <v>147.44824275136511</v>
      </c>
      <c r="AF71" s="11">
        <f t="shared" si="39"/>
        <v>0.4482427513651146</v>
      </c>
      <c r="AG71" s="12">
        <f t="shared" si="40"/>
        <v>0.3012295081967213</v>
      </c>
      <c r="AH71" s="12">
        <f t="shared" si="41"/>
        <v>0.4122657580919932</v>
      </c>
      <c r="AI71" s="12">
        <f t="shared" si="42"/>
        <v>0.5450819672131147</v>
      </c>
      <c r="AJ71" s="12">
        <f t="shared" si="43"/>
        <v>0.9573477253051079</v>
      </c>
      <c r="AK71" s="13">
        <f t="shared" si="44"/>
        <v>0.3021480384249285</v>
      </c>
      <c r="AL71" s="13">
        <f t="shared" si="45"/>
        <v>0.413029374363484</v>
      </c>
      <c r="AM71" s="12">
        <f t="shared" si="46"/>
        <v>0.546000497441322</v>
      </c>
      <c r="AN71" s="13">
        <f t="shared" si="47"/>
        <v>0.959029871804806</v>
      </c>
      <c r="AO71" s="13">
        <f t="shared" si="48"/>
        <v>0.0009185302282072039</v>
      </c>
      <c r="AP71" s="13">
        <f t="shared" si="49"/>
        <v>0.0007636162714908523</v>
      </c>
    </row>
    <row r="72" spans="1:42" ht="12.75">
      <c r="A72" s="10" t="s">
        <v>128</v>
      </c>
      <c r="B72" s="10" t="s">
        <v>129</v>
      </c>
      <c r="C72" s="10" t="s">
        <v>550</v>
      </c>
      <c r="D72" s="10">
        <v>439</v>
      </c>
      <c r="E72" s="10">
        <v>411</v>
      </c>
      <c r="F72" s="10">
        <v>113</v>
      </c>
      <c r="G72" s="10">
        <v>82</v>
      </c>
      <c r="H72" s="10">
        <v>23</v>
      </c>
      <c r="I72" s="10">
        <v>0</v>
      </c>
      <c r="J72" s="10">
        <v>8</v>
      </c>
      <c r="K72" s="10">
        <v>22</v>
      </c>
      <c r="L72" s="10">
        <v>83</v>
      </c>
      <c r="M72" s="10">
        <v>3</v>
      </c>
      <c r="N72" s="10">
        <v>0</v>
      </c>
      <c r="O72" s="10">
        <v>0.0143885</v>
      </c>
      <c r="P72" s="10">
        <f t="shared" si="50"/>
        <v>0.25757575757575757</v>
      </c>
      <c r="Q72" s="10">
        <f t="shared" si="51"/>
        <v>0.4212121212121212</v>
      </c>
      <c r="R72" s="10">
        <f t="shared" si="52"/>
        <v>0.3212121212121212</v>
      </c>
      <c r="S72" s="10">
        <f t="shared" si="53"/>
        <v>0.12264150943396226</v>
      </c>
      <c r="T72" s="10">
        <f t="shared" si="54"/>
        <v>330</v>
      </c>
      <c r="U72" s="10">
        <v>1</v>
      </c>
      <c r="V72" s="10">
        <v>139</v>
      </c>
      <c r="W72" s="10">
        <v>106</v>
      </c>
      <c r="X72" s="10">
        <v>13</v>
      </c>
      <c r="Y72" s="10">
        <v>85</v>
      </c>
      <c r="Z72" s="10">
        <v>1647</v>
      </c>
      <c r="AA72" s="10">
        <v>3.751708428</v>
      </c>
      <c r="AB72" s="10">
        <v>0.325077</v>
      </c>
      <c r="AC72" s="41">
        <f>IF(ISERROR((J72/W72)*(0.0261231)+(X72/W72)*(-0.0995367)+(P72)*(0.0847392)+(W72/V72)*(-0.0317976)+(N72)*(0.0005908)+((E72-L72)/E72)*(-0.0701565)+(0.0006947)+0.3942664),"-",((J72/W72)*(0.0261231)+(X72/W72)*(-0.0995367)+(P72)*(0.0847392)+(W72/V72)*(-0.0317976)+(N72)*(0.0005908)+((E72-L72)/E72)*(-0.0701565)+(0.0006947)+0.3942664))</f>
        <v>0.3263149153891</v>
      </c>
      <c r="AD72" s="13">
        <f t="shared" si="55"/>
        <v>0.0012379153891000083</v>
      </c>
      <c r="AE72" s="46">
        <f t="shared" si="56"/>
        <v>113.39971767067931</v>
      </c>
      <c r="AF72" s="11">
        <f t="shared" si="39"/>
        <v>0.3997176706793084</v>
      </c>
      <c r="AG72" s="12">
        <f t="shared" si="40"/>
        <v>0.2749391727493917</v>
      </c>
      <c r="AH72" s="12">
        <f t="shared" si="41"/>
        <v>0.3112128146453089</v>
      </c>
      <c r="AI72" s="12">
        <f t="shared" si="42"/>
        <v>0.39659367396593675</v>
      </c>
      <c r="AJ72" s="12">
        <f t="shared" si="43"/>
        <v>0.7078064886112456</v>
      </c>
      <c r="AK72" s="13">
        <f t="shared" si="44"/>
        <v>0.27591172182647034</v>
      </c>
      <c r="AL72" s="13">
        <f t="shared" si="45"/>
        <v>0.3121275003905705</v>
      </c>
      <c r="AM72" s="12">
        <f t="shared" si="46"/>
        <v>0.39756622304301537</v>
      </c>
      <c r="AN72" s="13">
        <f t="shared" si="47"/>
        <v>0.7096937234335858</v>
      </c>
      <c r="AO72" s="13">
        <f t="shared" si="48"/>
        <v>0.0009725490770786105</v>
      </c>
      <c r="AP72" s="13">
        <f t="shared" si="49"/>
        <v>0.0009146857452616008</v>
      </c>
    </row>
    <row r="73" spans="1:42" ht="12.75">
      <c r="A73" s="10" t="s">
        <v>271</v>
      </c>
      <c r="B73" s="10" t="s">
        <v>272</v>
      </c>
      <c r="C73" s="10" t="s">
        <v>280</v>
      </c>
      <c r="D73" s="10">
        <v>673</v>
      </c>
      <c r="E73" s="10">
        <v>597</v>
      </c>
      <c r="F73" s="10">
        <v>174</v>
      </c>
      <c r="G73" s="10">
        <v>111</v>
      </c>
      <c r="H73" s="10">
        <v>44</v>
      </c>
      <c r="I73" s="10">
        <v>0</v>
      </c>
      <c r="J73" s="10">
        <v>19</v>
      </c>
      <c r="K73" s="10">
        <v>66</v>
      </c>
      <c r="L73" s="10">
        <v>95</v>
      </c>
      <c r="M73" s="10">
        <v>7</v>
      </c>
      <c r="N73" s="10">
        <v>2</v>
      </c>
      <c r="O73" s="10">
        <v>0.0560345</v>
      </c>
      <c r="P73" s="10">
        <f t="shared" si="50"/>
        <v>0.18664047151277013</v>
      </c>
      <c r="Q73" s="10">
        <f t="shared" si="51"/>
        <v>0.45579567779960706</v>
      </c>
      <c r="R73" s="10">
        <f t="shared" si="52"/>
        <v>0.3575638506876228</v>
      </c>
      <c r="S73" s="10">
        <f t="shared" si="53"/>
        <v>0.06593406593406594</v>
      </c>
      <c r="T73" s="10">
        <f t="shared" si="54"/>
        <v>509</v>
      </c>
      <c r="U73" s="10">
        <v>3</v>
      </c>
      <c r="V73" s="10">
        <v>232</v>
      </c>
      <c r="W73" s="10">
        <v>182</v>
      </c>
      <c r="X73" s="10">
        <v>12</v>
      </c>
      <c r="Y73" s="10">
        <v>95</v>
      </c>
      <c r="Z73" s="10">
        <v>2526</v>
      </c>
      <c r="AA73" s="10">
        <v>3.753343239</v>
      </c>
      <c r="AB73" s="10">
        <v>0.316327</v>
      </c>
      <c r="AC73" s="16">
        <f>IF(ISERROR((J73/W73)*(0.0261231)+(X73/W73)*(-0.0995367)+(P73)*(0.0847392)+(W73/V73)*(-0.0317976)+(N73)*(0.0005908)+((E73-L73)/E73)*(-0.0701565)+(-0.0055043)+0.3942664),"-",((J73/W73)*(0.0261231)+(X73/W73)*(-0.0995367)+(P73)*(0.0847392)+(W73/V73)*(-0.0317976)+(N73)*(0.0005908)+((E73-L73)/E73)*(-0.0701565)+(-0.0055043)+0.3942664))</f>
        <v>0.3179865049114292</v>
      </c>
      <c r="AD73" s="13">
        <f t="shared" si="55"/>
        <v>0.0016595049114291882</v>
      </c>
      <c r="AE73" s="11">
        <f t="shared" si="56"/>
        <v>174.81338740660033</v>
      </c>
      <c r="AF73" s="11">
        <f t="shared" si="39"/>
        <v>0.8133874066003273</v>
      </c>
      <c r="AG73" s="12">
        <f t="shared" si="40"/>
        <v>0.2914572864321608</v>
      </c>
      <c r="AH73" s="12">
        <f t="shared" si="41"/>
        <v>0.3610698365527489</v>
      </c>
      <c r="AI73" s="12">
        <f t="shared" si="42"/>
        <v>0.4656616415410385</v>
      </c>
      <c r="AJ73" s="12">
        <f t="shared" si="43"/>
        <v>0.8267314780937873</v>
      </c>
      <c r="AK73" s="13">
        <f t="shared" si="44"/>
        <v>0.2928197443996655</v>
      </c>
      <c r="AL73" s="13">
        <f t="shared" si="45"/>
        <v>0.3622784359682026</v>
      </c>
      <c r="AM73" s="12">
        <f t="shared" si="46"/>
        <v>0.46702409950854323</v>
      </c>
      <c r="AN73" s="13">
        <f t="shared" si="47"/>
        <v>0.8293025354767458</v>
      </c>
      <c r="AO73" s="13">
        <f t="shared" si="48"/>
        <v>0.0013624579675047266</v>
      </c>
      <c r="AP73" s="13">
        <f t="shared" si="49"/>
        <v>0.0012085994154537039</v>
      </c>
    </row>
    <row r="74" spans="1:42" ht="12.75">
      <c r="A74" s="10" t="s">
        <v>216</v>
      </c>
      <c r="B74" s="10" t="s">
        <v>472</v>
      </c>
      <c r="C74" s="10" t="s">
        <v>509</v>
      </c>
      <c r="D74" s="10">
        <v>605</v>
      </c>
      <c r="E74" s="10">
        <v>525</v>
      </c>
      <c r="F74" s="10">
        <v>162</v>
      </c>
      <c r="G74" s="10">
        <v>92</v>
      </c>
      <c r="H74" s="10">
        <v>40</v>
      </c>
      <c r="I74" s="10">
        <v>1</v>
      </c>
      <c r="J74" s="10">
        <v>29</v>
      </c>
      <c r="K74" s="10">
        <v>78</v>
      </c>
      <c r="L74" s="10">
        <v>83</v>
      </c>
      <c r="M74" s="10">
        <v>1</v>
      </c>
      <c r="N74" s="10">
        <v>1</v>
      </c>
      <c r="O74" s="10">
        <v>0.0384615</v>
      </c>
      <c r="P74" s="10">
        <f t="shared" si="50"/>
        <v>0.2144469525959368</v>
      </c>
      <c r="Q74" s="10">
        <f t="shared" si="51"/>
        <v>0.4108352144469526</v>
      </c>
      <c r="R74" s="10">
        <f t="shared" si="52"/>
        <v>0.3747178329571106</v>
      </c>
      <c r="S74" s="10">
        <f t="shared" si="53"/>
        <v>0.06626506024096386</v>
      </c>
      <c r="T74" s="10">
        <f t="shared" si="54"/>
        <v>443</v>
      </c>
      <c r="U74" s="10">
        <v>1</v>
      </c>
      <c r="V74" s="10">
        <v>182</v>
      </c>
      <c r="W74" s="10">
        <v>166</v>
      </c>
      <c r="X74" s="10">
        <v>11</v>
      </c>
      <c r="Y74" s="10">
        <v>95</v>
      </c>
      <c r="Z74" s="10">
        <v>2437</v>
      </c>
      <c r="AA74" s="10">
        <v>4.028099174</v>
      </c>
      <c r="AB74" s="10">
        <v>0.321256</v>
      </c>
      <c r="AC74" s="16">
        <f>IF(ISERROR((J74/W74)*(0.0261231)+(X74/W74)*(-0.0995367)+(P74)*(0.0847392)+(W74/V74)*(-0.0317976)+(N74)*(0.0005908)+((E74-L74)/E74)*(-0.0701565)+(0)+0.3942664),"-",((J74/W74)*(0.0261231)+(X74/W74)*(-0.0995367)+(P74)*(0.0847392)+(W74/V74)*(-0.0317976)+(N74)*(0.0005908)+((E74-L74)/E74)*(-0.0701565)+(0)+0.3942664))</f>
        <v>0.3229298338581384</v>
      </c>
      <c r="AD74" s="13">
        <f t="shared" si="55"/>
        <v>0.0016738338581384071</v>
      </c>
      <c r="AE74" s="11">
        <f t="shared" si="56"/>
        <v>162.6929512172693</v>
      </c>
      <c r="AF74" s="11">
        <f t="shared" si="39"/>
        <v>0.6929512172692966</v>
      </c>
      <c r="AG74" s="12">
        <f t="shared" si="40"/>
        <v>0.30857142857142855</v>
      </c>
      <c r="AH74" s="12">
        <f t="shared" si="41"/>
        <v>0.39834710743801655</v>
      </c>
      <c r="AI74" s="12">
        <f t="shared" si="42"/>
        <v>0.5561904761904762</v>
      </c>
      <c r="AJ74" s="12">
        <f t="shared" si="43"/>
        <v>0.9545375836284928</v>
      </c>
      <c r="AK74" s="13">
        <f t="shared" si="44"/>
        <v>0.3098913356519415</v>
      </c>
      <c r="AL74" s="13">
        <f t="shared" si="45"/>
        <v>0.39949248135085835</v>
      </c>
      <c r="AM74" s="12">
        <f t="shared" si="46"/>
        <v>0.5575103832709891</v>
      </c>
      <c r="AN74" s="13">
        <f t="shared" si="47"/>
        <v>0.9570028646218475</v>
      </c>
      <c r="AO74" s="13">
        <f t="shared" si="48"/>
        <v>0.0013199070805129387</v>
      </c>
      <c r="AP74" s="13">
        <f t="shared" si="49"/>
        <v>0.0011453739128418072</v>
      </c>
    </row>
    <row r="75" spans="1:42" ht="12.75">
      <c r="A75" s="10" t="s">
        <v>324</v>
      </c>
      <c r="B75" s="10" t="s">
        <v>325</v>
      </c>
      <c r="C75" s="10" t="s">
        <v>282</v>
      </c>
      <c r="D75" s="10">
        <v>551</v>
      </c>
      <c r="E75" s="10">
        <v>492</v>
      </c>
      <c r="F75" s="10">
        <v>140</v>
      </c>
      <c r="G75" s="10">
        <v>85</v>
      </c>
      <c r="H75" s="10">
        <v>25</v>
      </c>
      <c r="I75" s="10">
        <v>4</v>
      </c>
      <c r="J75" s="10">
        <v>26</v>
      </c>
      <c r="K75" s="10">
        <v>51</v>
      </c>
      <c r="L75" s="10">
        <v>114</v>
      </c>
      <c r="M75" s="10">
        <v>1</v>
      </c>
      <c r="N75" s="10">
        <v>7</v>
      </c>
      <c r="O75" s="10">
        <v>0.0769231</v>
      </c>
      <c r="P75" s="10">
        <f t="shared" si="50"/>
        <v>0.20580474934036938</v>
      </c>
      <c r="Q75" s="10">
        <f t="shared" si="51"/>
        <v>0.44591029023746703</v>
      </c>
      <c r="R75" s="10">
        <f t="shared" si="52"/>
        <v>0.3482849604221636</v>
      </c>
      <c r="S75" s="10">
        <f t="shared" si="53"/>
        <v>0.06818181818181818</v>
      </c>
      <c r="T75" s="10">
        <f t="shared" si="54"/>
        <v>379</v>
      </c>
      <c r="U75" s="10">
        <v>4</v>
      </c>
      <c r="V75" s="10">
        <v>169</v>
      </c>
      <c r="W75" s="10">
        <v>132</v>
      </c>
      <c r="X75" s="10">
        <v>9</v>
      </c>
      <c r="Y75" s="10">
        <v>78</v>
      </c>
      <c r="Z75" s="10">
        <v>2119</v>
      </c>
      <c r="AA75" s="10">
        <v>3.845735027</v>
      </c>
      <c r="AB75" s="10">
        <v>0.322946</v>
      </c>
      <c r="AC75" s="41">
        <f>IF(ISERROR((J75/W75)*(0.0261231)+(X75/W75)*(-0.0995367)+(P75)*(0.0847392)+(W75/V75)*(-0.0317976)+(N75)*(0.0005908)+((E75-L75)/E75)*(-0.0701565)+(-0.0096755)+0.3942664),"-",((J75/W75)*(0.0261231)+(X75/W75)*(-0.0995367)+(P75)*(0.0847392)+(W75/V75)*(-0.0317976)+(N75)*(0.0005908)+((E75-L75)/E75)*(-0.0701565)+(-0.0096755)+0.3942664))</f>
        <v>0.3257883748483661</v>
      </c>
      <c r="AD75" s="13">
        <f t="shared" si="55"/>
        <v>0.0028423748483660805</v>
      </c>
      <c r="AE75" s="46">
        <f t="shared" si="56"/>
        <v>141.00329632147321</v>
      </c>
      <c r="AF75" s="11">
        <f t="shared" si="39"/>
        <v>1.003296321473215</v>
      </c>
      <c r="AG75" s="12">
        <f t="shared" si="40"/>
        <v>0.2845528455284553</v>
      </c>
      <c r="AH75" s="12">
        <f t="shared" si="41"/>
        <v>0.35583941605839414</v>
      </c>
      <c r="AI75" s="12">
        <f t="shared" si="42"/>
        <v>0.5</v>
      </c>
      <c r="AJ75" s="12">
        <f t="shared" si="43"/>
        <v>0.8558394160583942</v>
      </c>
      <c r="AK75" s="13">
        <f t="shared" si="44"/>
        <v>0.28659206569405127</v>
      </c>
      <c r="AL75" s="13">
        <f t="shared" si="45"/>
        <v>0.3576702487618124</v>
      </c>
      <c r="AM75" s="12">
        <f t="shared" si="46"/>
        <v>0.502039220165596</v>
      </c>
      <c r="AN75" s="13">
        <f t="shared" si="47"/>
        <v>0.8597094689274084</v>
      </c>
      <c r="AO75" s="13">
        <f t="shared" si="48"/>
        <v>0.0020392201655959896</v>
      </c>
      <c r="AP75" s="13">
        <f t="shared" si="49"/>
        <v>0.0018308327034182725</v>
      </c>
    </row>
    <row r="76" spans="1:42" ht="12.75">
      <c r="A76" s="10" t="s">
        <v>451</v>
      </c>
      <c r="B76" s="10" t="s">
        <v>533</v>
      </c>
      <c r="C76" s="10" t="s">
        <v>516</v>
      </c>
      <c r="D76" s="10">
        <v>477</v>
      </c>
      <c r="E76" s="10">
        <v>435</v>
      </c>
      <c r="F76" s="10">
        <v>116</v>
      </c>
      <c r="G76" s="10">
        <v>78</v>
      </c>
      <c r="H76" s="10">
        <v>17</v>
      </c>
      <c r="I76" s="10">
        <v>2</v>
      </c>
      <c r="J76" s="10">
        <v>19</v>
      </c>
      <c r="K76" s="10">
        <v>33</v>
      </c>
      <c r="L76" s="10">
        <v>110</v>
      </c>
      <c r="M76" s="10">
        <v>3</v>
      </c>
      <c r="N76" s="10">
        <v>2</v>
      </c>
      <c r="O76" s="10">
        <v>0.05309734513274336</v>
      </c>
      <c r="P76" s="10">
        <v>0.22560975609756098</v>
      </c>
      <c r="Q76" s="10">
        <v>0.3445121951219512</v>
      </c>
      <c r="R76" s="10">
        <v>0.4298780487804878</v>
      </c>
      <c r="S76" s="10">
        <v>0.028368794326241134</v>
      </c>
      <c r="T76" s="46">
        <v>328</v>
      </c>
      <c r="U76" s="46">
        <v>6</v>
      </c>
      <c r="V76" s="46">
        <v>113</v>
      </c>
      <c r="W76" s="52">
        <v>141</v>
      </c>
      <c r="X76" s="10">
        <v>4</v>
      </c>
      <c r="Y76" s="10">
        <v>74</v>
      </c>
      <c r="Z76" s="10">
        <v>1952</v>
      </c>
      <c r="AA76" s="46">
        <v>4.0922431865828095</v>
      </c>
      <c r="AB76" s="10">
        <v>0.313915857605178</v>
      </c>
      <c r="AC76" s="52">
        <v>0.3173417864230519</v>
      </c>
      <c r="AD76" s="13">
        <v>0.0034259288178739022</v>
      </c>
      <c r="AE76" s="10">
        <v>117.02483306529321</v>
      </c>
      <c r="AF76" s="11">
        <f t="shared" si="39"/>
        <v>1.0248330652932083</v>
      </c>
      <c r="AG76" s="12">
        <f t="shared" si="40"/>
        <v>0.26666666666666666</v>
      </c>
      <c r="AH76" s="12">
        <f t="shared" si="41"/>
        <v>0.3249475890985325</v>
      </c>
      <c r="AI76" s="12">
        <f t="shared" si="42"/>
        <v>0.4436781609195402</v>
      </c>
      <c r="AJ76" s="12">
        <f t="shared" si="43"/>
        <v>0.7686257500180727</v>
      </c>
      <c r="AK76" s="13">
        <f t="shared" si="44"/>
        <v>0.2690226047478005</v>
      </c>
      <c r="AL76" s="13">
        <f t="shared" si="45"/>
        <v>0.3270960860907614</v>
      </c>
      <c r="AM76" s="12">
        <f t="shared" si="46"/>
        <v>0.44603409900067403</v>
      </c>
      <c r="AN76" s="13">
        <f t="shared" si="47"/>
        <v>0.7731301850914354</v>
      </c>
      <c r="AO76" s="13">
        <f t="shared" si="48"/>
        <v>0.0023559380811338237</v>
      </c>
      <c r="AP76" s="13">
        <f t="shared" si="49"/>
        <v>0.00214849699222891</v>
      </c>
    </row>
    <row r="77" spans="1:42" ht="12.75">
      <c r="A77" s="10" t="s">
        <v>241</v>
      </c>
      <c r="B77" s="10" t="s">
        <v>242</v>
      </c>
      <c r="C77" s="10" t="s">
        <v>281</v>
      </c>
      <c r="D77" s="10">
        <v>333</v>
      </c>
      <c r="E77" s="10">
        <v>299</v>
      </c>
      <c r="F77" s="10">
        <v>75</v>
      </c>
      <c r="G77" s="10">
        <v>56</v>
      </c>
      <c r="H77" s="10">
        <v>14</v>
      </c>
      <c r="I77" s="10">
        <v>0</v>
      </c>
      <c r="J77" s="10">
        <v>5</v>
      </c>
      <c r="K77" s="10">
        <v>24</v>
      </c>
      <c r="L77" s="10">
        <v>65</v>
      </c>
      <c r="M77" s="10">
        <v>3</v>
      </c>
      <c r="N77" s="10">
        <v>4</v>
      </c>
      <c r="O77" s="10">
        <v>0.0673077</v>
      </c>
      <c r="P77" s="10">
        <f aca="true" t="shared" si="57" ref="P77:P82">Y77/T77</f>
        <v>0.2222222222222222</v>
      </c>
      <c r="Q77" s="10">
        <f aca="true" t="shared" si="58" ref="Q77:Q82">V77/T77</f>
        <v>0.4444444444444444</v>
      </c>
      <c r="R77" s="10">
        <f aca="true" t="shared" si="59" ref="R77:R82">W77/T77</f>
        <v>0.3333333333333333</v>
      </c>
      <c r="S77" s="10">
        <f aca="true" t="shared" si="60" ref="S77:S82">X77/W77</f>
        <v>0.1794871794871795</v>
      </c>
      <c r="T77" s="10">
        <f aca="true" t="shared" si="61" ref="T77:T82">V77+W77+Y77</f>
        <v>234</v>
      </c>
      <c r="U77" s="10">
        <v>1</v>
      </c>
      <c r="V77" s="10">
        <v>104</v>
      </c>
      <c r="W77" s="10">
        <v>78</v>
      </c>
      <c r="X77" s="10">
        <v>14</v>
      </c>
      <c r="Y77" s="10">
        <v>52</v>
      </c>
      <c r="Z77" s="10">
        <v>1293</v>
      </c>
      <c r="AA77" s="10">
        <v>3.882882883</v>
      </c>
      <c r="AB77" s="10">
        <v>0.301724</v>
      </c>
      <c r="AC77" s="41">
        <f>IF(ISERROR((J77/W77)*(0.0261231)+(X77/W77)*(-0.0995367)+(P77)*(0.0847392)+(W77/V77)*(-0.0317976)+(N77)*(0.0005908)+((E77-L77)/E77)*(-0.0701565)+(-0.0152488)+0.3942664),"-",((J77/W77)*(0.0261231)+(X77/W77)*(-0.0995367)+(P77)*(0.0847392)+(W77/V77)*(-0.0317976)+(N77)*(0.0005908)+((E77-L77)/E77)*(-0.0701565)+(-0.0152488)+0.3942664))</f>
        <v>0.30526744253065774</v>
      </c>
      <c r="AD77" s="13">
        <f aca="true" t="shared" si="62" ref="AD77:AD82">AC77-AB77</f>
        <v>0.0035434425306577477</v>
      </c>
      <c r="AE77" s="46">
        <f aca="true" t="shared" si="63" ref="AE77:AE82">AC77*(E77-L77-J77+M77)+J77</f>
        <v>75.8220466671126</v>
      </c>
      <c r="AF77" s="11">
        <f t="shared" si="39"/>
        <v>0.8220466671126019</v>
      </c>
      <c r="AG77" s="12">
        <f t="shared" si="40"/>
        <v>0.2508361204013378</v>
      </c>
      <c r="AH77" s="12">
        <f t="shared" si="41"/>
        <v>0.3058103975535168</v>
      </c>
      <c r="AI77" s="12">
        <f t="shared" si="42"/>
        <v>0.35785953177257523</v>
      </c>
      <c r="AJ77" s="12">
        <f t="shared" si="43"/>
        <v>0.663669929326092</v>
      </c>
      <c r="AK77" s="13">
        <f t="shared" si="44"/>
        <v>0.2535854403582361</v>
      </c>
      <c r="AL77" s="13">
        <f t="shared" si="45"/>
        <v>0.3083243017342893</v>
      </c>
      <c r="AM77" s="12">
        <f t="shared" si="46"/>
        <v>0.36060885172947355</v>
      </c>
      <c r="AN77" s="13">
        <f t="shared" si="47"/>
        <v>0.6689331534637628</v>
      </c>
      <c r="AO77" s="13">
        <f t="shared" si="48"/>
        <v>0.0027493199568983107</v>
      </c>
      <c r="AP77" s="13">
        <f t="shared" si="49"/>
        <v>0.0025139041807725193</v>
      </c>
    </row>
    <row r="78" spans="1:42" ht="12.75">
      <c r="A78" s="10" t="s">
        <v>373</v>
      </c>
      <c r="B78" s="10" t="s">
        <v>374</v>
      </c>
      <c r="C78" s="10" t="s">
        <v>543</v>
      </c>
      <c r="D78" s="10">
        <v>582</v>
      </c>
      <c r="E78" s="10">
        <v>531</v>
      </c>
      <c r="F78" s="10">
        <v>153</v>
      </c>
      <c r="G78" s="10">
        <v>110</v>
      </c>
      <c r="H78" s="10">
        <v>30</v>
      </c>
      <c r="I78" s="10">
        <v>1</v>
      </c>
      <c r="J78" s="10">
        <v>12</v>
      </c>
      <c r="K78" s="10">
        <v>42</v>
      </c>
      <c r="L78" s="10">
        <v>67</v>
      </c>
      <c r="M78" s="10">
        <v>5</v>
      </c>
      <c r="N78" s="10">
        <v>4</v>
      </c>
      <c r="O78" s="10">
        <v>0.0526316</v>
      </c>
      <c r="P78" s="10">
        <f t="shared" si="57"/>
        <v>0.22388059701492538</v>
      </c>
      <c r="Q78" s="10">
        <f t="shared" si="58"/>
        <v>0.4051172707889126</v>
      </c>
      <c r="R78" s="10">
        <f t="shared" si="59"/>
        <v>0.37100213219616207</v>
      </c>
      <c r="S78" s="10">
        <f t="shared" si="60"/>
        <v>0.06321839080459771</v>
      </c>
      <c r="T78" s="10">
        <f t="shared" si="61"/>
        <v>469</v>
      </c>
      <c r="U78" s="10">
        <v>1</v>
      </c>
      <c r="V78" s="10">
        <v>190</v>
      </c>
      <c r="W78" s="10">
        <v>174</v>
      </c>
      <c r="X78" s="10">
        <v>11</v>
      </c>
      <c r="Y78" s="10">
        <v>105</v>
      </c>
      <c r="Z78" s="10">
        <v>2208</v>
      </c>
      <c r="AA78" s="10">
        <v>3.793814433</v>
      </c>
      <c r="AB78" s="10">
        <v>0.308534</v>
      </c>
      <c r="AC78" s="16">
        <f>IF(ISERROR((J78/W78)*(0.0261231)+(X78/W78)*(-0.0995367)+(P78)*(0.0847392)+(W78/V78)*(-0.0317976)+(N78)*(0.0005908)+((E78-L78)/E78)*(-0.0701565)+(-0.0085804)+0.3942664),"-",((J78/W78)*(0.0261231)+(X78/W78)*(-0.0995367)+(P78)*(0.0847392)+(W78/V78)*(-0.0317976)+(N78)*(0.0005908)+((E78-L78)/E78)*(-0.0701565)+(-0.0085804)+0.3942664))</f>
        <v>0.3121054368396735</v>
      </c>
      <c r="AD78" s="13">
        <f t="shared" si="62"/>
        <v>0.0035714368396735363</v>
      </c>
      <c r="AE78" s="11">
        <f t="shared" si="63"/>
        <v>154.6321846357308</v>
      </c>
      <c r="AF78" s="11">
        <f t="shared" si="39"/>
        <v>1.6321846357307948</v>
      </c>
      <c r="AG78" s="12">
        <f t="shared" si="40"/>
        <v>0.288135593220339</v>
      </c>
      <c r="AH78" s="12">
        <f t="shared" si="41"/>
        <v>0.3385146804835924</v>
      </c>
      <c r="AI78" s="12">
        <f t="shared" si="42"/>
        <v>0.4180790960451977</v>
      </c>
      <c r="AJ78" s="12">
        <f t="shared" si="43"/>
        <v>0.7565937765287901</v>
      </c>
      <c r="AK78" s="13">
        <f t="shared" si="44"/>
        <v>0.2912093872612633</v>
      </c>
      <c r="AL78" s="13">
        <f t="shared" si="45"/>
        <v>0.34133365222060585</v>
      </c>
      <c r="AM78" s="12">
        <f t="shared" si="46"/>
        <v>0.421152890086122</v>
      </c>
      <c r="AN78" s="13">
        <f t="shared" si="47"/>
        <v>0.7624865423067279</v>
      </c>
      <c r="AO78" s="13">
        <f t="shared" si="48"/>
        <v>0.0030737940409242825</v>
      </c>
      <c r="AP78" s="13">
        <f t="shared" si="49"/>
        <v>0.0028189717370134537</v>
      </c>
    </row>
    <row r="79" spans="1:42" ht="12.75">
      <c r="A79" s="10" t="s">
        <v>342</v>
      </c>
      <c r="B79" s="10" t="s">
        <v>343</v>
      </c>
      <c r="C79" s="10" t="s">
        <v>511</v>
      </c>
      <c r="D79" s="10">
        <v>400</v>
      </c>
      <c r="E79" s="10">
        <v>367</v>
      </c>
      <c r="F79" s="10">
        <v>104</v>
      </c>
      <c r="G79" s="10">
        <v>83</v>
      </c>
      <c r="H79" s="10">
        <v>19</v>
      </c>
      <c r="I79" s="10">
        <v>0</v>
      </c>
      <c r="J79" s="10">
        <v>2</v>
      </c>
      <c r="K79" s="10">
        <v>27</v>
      </c>
      <c r="L79" s="10">
        <v>50</v>
      </c>
      <c r="M79" s="10">
        <v>3</v>
      </c>
      <c r="N79" s="10">
        <v>0</v>
      </c>
      <c r="O79" s="10">
        <v>0.0848485</v>
      </c>
      <c r="P79" s="10">
        <f t="shared" si="57"/>
        <v>0.23125</v>
      </c>
      <c r="Q79" s="10">
        <f t="shared" si="58"/>
        <v>0.515625</v>
      </c>
      <c r="R79" s="10">
        <f t="shared" si="59"/>
        <v>0.253125</v>
      </c>
      <c r="S79" s="10">
        <f t="shared" si="60"/>
        <v>0.07407407407407407</v>
      </c>
      <c r="T79" s="10">
        <f t="shared" si="61"/>
        <v>320</v>
      </c>
      <c r="U79" s="10">
        <v>2</v>
      </c>
      <c r="V79" s="10">
        <v>165</v>
      </c>
      <c r="W79" s="10">
        <v>81</v>
      </c>
      <c r="X79" s="10">
        <v>6</v>
      </c>
      <c r="Y79" s="10">
        <v>74</v>
      </c>
      <c r="Z79" s="10">
        <v>1467</v>
      </c>
      <c r="AA79" s="10">
        <v>3.6675</v>
      </c>
      <c r="AB79" s="10">
        <v>0.320755</v>
      </c>
      <c r="AC79" s="16">
        <f>IF(ISERROR((J79/W79)*(0.0261231)+(X79/W79)*(-0.0995367)+(P79)*(0.0847392)+(W79/V79)*(-0.0317976)+(N79)*(0.0005908)+((E79-L79)/E79)*(-0.0701565)+(-0.0056482)+0.3942664),"-",((J79/W79)*(0.0261231)+(X79/W79)*(-0.0995367)+(P79)*(0.0847392)+(W79/V79)*(-0.0317976)+(N79)*(0.0005908)+((E79-L79)/E79)*(-0.0701565)+(-0.0056482)+0.3942664))</f>
        <v>0.325277941283865</v>
      </c>
      <c r="AD79" s="13">
        <f t="shared" si="62"/>
        <v>0.00452294128386499</v>
      </c>
      <c r="AE79" s="11">
        <f t="shared" si="63"/>
        <v>105.43838532826906</v>
      </c>
      <c r="AF79" s="11">
        <f t="shared" si="39"/>
        <v>1.4383853282690637</v>
      </c>
      <c r="AG79" s="12">
        <f t="shared" si="40"/>
        <v>0.28337874659400547</v>
      </c>
      <c r="AH79" s="12">
        <f t="shared" si="41"/>
        <v>0.3333333333333333</v>
      </c>
      <c r="AI79" s="12">
        <f t="shared" si="42"/>
        <v>0.35967302452316074</v>
      </c>
      <c r="AJ79" s="12">
        <f t="shared" si="43"/>
        <v>0.693006357856494</v>
      </c>
      <c r="AK79" s="13">
        <f t="shared" si="44"/>
        <v>0.2872980526655833</v>
      </c>
      <c r="AL79" s="13">
        <f t="shared" si="45"/>
        <v>0.3369383090934062</v>
      </c>
      <c r="AM79" s="12">
        <f t="shared" si="46"/>
        <v>0.36359233059473856</v>
      </c>
      <c r="AN79" s="13">
        <f t="shared" si="47"/>
        <v>0.7005306396881448</v>
      </c>
      <c r="AO79" s="13">
        <f t="shared" si="48"/>
        <v>0.0039193060715778105</v>
      </c>
      <c r="AP79" s="13">
        <f t="shared" si="49"/>
        <v>0.0036049757600729038</v>
      </c>
    </row>
    <row r="80" spans="1:42" ht="12.75">
      <c r="A80" s="10" t="s">
        <v>235</v>
      </c>
      <c r="B80" s="10" t="s">
        <v>370</v>
      </c>
      <c r="C80" s="10" t="s">
        <v>281</v>
      </c>
      <c r="D80" s="10">
        <v>681</v>
      </c>
      <c r="E80" s="10">
        <v>604</v>
      </c>
      <c r="F80" s="10">
        <v>147</v>
      </c>
      <c r="G80" s="10">
        <v>107</v>
      </c>
      <c r="H80" s="10">
        <v>22</v>
      </c>
      <c r="I80" s="10">
        <v>3</v>
      </c>
      <c r="J80" s="10">
        <v>15</v>
      </c>
      <c r="K80" s="10">
        <v>63</v>
      </c>
      <c r="L80" s="10">
        <v>205</v>
      </c>
      <c r="M80" s="10">
        <v>1</v>
      </c>
      <c r="N80" s="10">
        <v>40</v>
      </c>
      <c r="O80" s="10">
        <v>0.11828</v>
      </c>
      <c r="P80" s="10">
        <f t="shared" si="57"/>
        <v>0.19543147208121828</v>
      </c>
      <c r="Q80" s="10">
        <f t="shared" si="58"/>
        <v>0.4720812182741117</v>
      </c>
      <c r="R80" s="10">
        <f t="shared" si="59"/>
        <v>0.33248730964467005</v>
      </c>
      <c r="S80" s="10">
        <f t="shared" si="60"/>
        <v>0.061068702290076333</v>
      </c>
      <c r="T80" s="10">
        <f t="shared" si="61"/>
        <v>394</v>
      </c>
      <c r="U80" s="10">
        <v>7</v>
      </c>
      <c r="V80" s="10">
        <v>186</v>
      </c>
      <c r="W80" s="10">
        <v>131</v>
      </c>
      <c r="X80" s="10">
        <v>8</v>
      </c>
      <c r="Y80" s="10">
        <v>77</v>
      </c>
      <c r="Z80" s="10">
        <v>2697</v>
      </c>
      <c r="AA80" s="10">
        <v>3.960352423</v>
      </c>
      <c r="AB80" s="10">
        <v>0.342857</v>
      </c>
      <c r="AC80" s="16">
        <f>IF(ISERROR((J80/W80)*(0.0261231)+(X80/W80)*(-0.0995367)+(P80)*(0.0847392)+(W80/V80)*(-0.0317976)+(N80)*(0.0005908)+((E80-L80)/E80)*(-0.0701565)+(-0.0152488)+0.3942664),"-",((J80/W80)*(0.0261231)+(X80/W80)*(-0.0995367)+(P80)*(0.0847392)+(W80/V80)*(-0.0317976)+(N80)*(0.0005908)+((E80-L80)/E80)*(-0.0701565)+(-0.0152488)+0.3942664))</f>
        <v>0.34738273515281864</v>
      </c>
      <c r="AD80" s="13">
        <f t="shared" si="62"/>
        <v>0.004525735152818622</v>
      </c>
      <c r="AE80" s="11">
        <f t="shared" si="63"/>
        <v>148.74235303383517</v>
      </c>
      <c r="AF80" s="11">
        <f t="shared" si="39"/>
        <v>1.7423530338351725</v>
      </c>
      <c r="AG80" s="12">
        <f t="shared" si="40"/>
        <v>0.2433774834437086</v>
      </c>
      <c r="AH80" s="12">
        <f t="shared" si="41"/>
        <v>0.3214814814814815</v>
      </c>
      <c r="AI80" s="12">
        <f t="shared" si="42"/>
        <v>0.35927152317880795</v>
      </c>
      <c r="AJ80" s="12">
        <f t="shared" si="43"/>
        <v>0.6807530046602894</v>
      </c>
      <c r="AK80" s="13">
        <f t="shared" si="44"/>
        <v>0.2462621738970781</v>
      </c>
      <c r="AL80" s="13">
        <f t="shared" si="45"/>
        <v>0.32406274523531137</v>
      </c>
      <c r="AM80" s="12">
        <f t="shared" si="46"/>
        <v>0.3621562136321774</v>
      </c>
      <c r="AN80" s="13">
        <f t="shared" si="47"/>
        <v>0.6862189588674887</v>
      </c>
      <c r="AO80" s="13">
        <f t="shared" si="48"/>
        <v>0.002884690453369504</v>
      </c>
      <c r="AP80" s="13">
        <f t="shared" si="49"/>
        <v>0.0025812637538298877</v>
      </c>
    </row>
    <row r="81" spans="1:42" ht="12.75">
      <c r="A81" s="10" t="s">
        <v>221</v>
      </c>
      <c r="B81" s="10" t="s">
        <v>222</v>
      </c>
      <c r="C81" s="10" t="s">
        <v>509</v>
      </c>
      <c r="D81" s="10">
        <v>445</v>
      </c>
      <c r="E81" s="10">
        <v>395</v>
      </c>
      <c r="F81" s="10">
        <v>118</v>
      </c>
      <c r="G81" s="10">
        <v>84</v>
      </c>
      <c r="H81" s="10">
        <v>26</v>
      </c>
      <c r="I81" s="10">
        <v>1</v>
      </c>
      <c r="J81" s="10">
        <v>7</v>
      </c>
      <c r="K81" s="10">
        <v>38</v>
      </c>
      <c r="L81" s="10">
        <v>36</v>
      </c>
      <c r="M81" s="10">
        <v>4</v>
      </c>
      <c r="N81" s="10">
        <v>4</v>
      </c>
      <c r="O81" s="10">
        <v>0.0718563</v>
      </c>
      <c r="P81" s="10">
        <f t="shared" si="57"/>
        <v>0.19113573407202217</v>
      </c>
      <c r="Q81" s="10">
        <f t="shared" si="58"/>
        <v>0.4626038781163435</v>
      </c>
      <c r="R81" s="10">
        <f t="shared" si="59"/>
        <v>0.3462603878116344</v>
      </c>
      <c r="S81" s="10">
        <f t="shared" si="60"/>
        <v>0.104</v>
      </c>
      <c r="T81" s="10">
        <f t="shared" si="61"/>
        <v>361</v>
      </c>
      <c r="U81" s="10">
        <v>1</v>
      </c>
      <c r="V81" s="10">
        <v>167</v>
      </c>
      <c r="W81" s="10">
        <v>125</v>
      </c>
      <c r="X81" s="10">
        <v>13</v>
      </c>
      <c r="Y81" s="10">
        <v>69</v>
      </c>
      <c r="Z81" s="10">
        <v>1744</v>
      </c>
      <c r="AA81" s="10">
        <v>3.919101124</v>
      </c>
      <c r="AB81" s="10">
        <v>0.311798</v>
      </c>
      <c r="AC81" s="16">
        <f>IF(ISERROR((J81/W81)*(0.0261231)+(X81/W81)*(-0.0995367)+(P81)*(0.0847392)+(W81/V81)*(-0.0317976)+(N81)*(0.0005908)+((E81-L81)/E81)*(-0.0701565)+(0)+0.3942664),"-",((J81/W81)*(0.0261231)+(X81/W81)*(-0.0995367)+(P81)*(0.0847392)+(W81/V81)*(-0.0317976)+(N81)*(0.0005908)+((E81-L81)/E81)*(-0.0701565)+(0)+0.3942664))</f>
        <v>0.316374277320863</v>
      </c>
      <c r="AD81" s="13">
        <f t="shared" si="62"/>
        <v>0.004576277320862965</v>
      </c>
      <c r="AE81" s="11">
        <f t="shared" si="63"/>
        <v>119.62924272622722</v>
      </c>
      <c r="AF81" s="11">
        <f t="shared" si="39"/>
        <v>1.6292427262272184</v>
      </c>
      <c r="AG81" s="12">
        <f t="shared" si="40"/>
        <v>0.29873417721518986</v>
      </c>
      <c r="AH81" s="12">
        <f t="shared" si="41"/>
        <v>0.3584474885844749</v>
      </c>
      <c r="AI81" s="12">
        <f t="shared" si="42"/>
        <v>0.4253164556962025</v>
      </c>
      <c r="AJ81" s="12">
        <f t="shared" si="43"/>
        <v>0.7837639442806774</v>
      </c>
      <c r="AK81" s="13">
        <f t="shared" si="44"/>
        <v>0.30285884234487903</v>
      </c>
      <c r="AL81" s="13">
        <f t="shared" si="45"/>
        <v>0.36216722083613523</v>
      </c>
      <c r="AM81" s="12">
        <f t="shared" si="46"/>
        <v>0.4294411208258917</v>
      </c>
      <c r="AN81" s="13">
        <f t="shared" si="47"/>
        <v>0.791608341662027</v>
      </c>
      <c r="AO81" s="13">
        <f t="shared" si="48"/>
        <v>0.004124665129689176</v>
      </c>
      <c r="AP81" s="13">
        <f t="shared" si="49"/>
        <v>0.003719732251660335</v>
      </c>
    </row>
    <row r="82" spans="1:42" ht="12.75">
      <c r="A82" s="10" t="s">
        <v>46</v>
      </c>
      <c r="B82" s="10" t="s">
        <v>47</v>
      </c>
      <c r="C82" s="10" t="s">
        <v>560</v>
      </c>
      <c r="D82" s="10">
        <v>607</v>
      </c>
      <c r="E82" s="10">
        <v>546</v>
      </c>
      <c r="F82" s="10">
        <v>162</v>
      </c>
      <c r="G82" s="10">
        <v>128</v>
      </c>
      <c r="H82" s="10">
        <v>24</v>
      </c>
      <c r="I82" s="10">
        <v>4</v>
      </c>
      <c r="J82" s="10">
        <v>6</v>
      </c>
      <c r="K82" s="10">
        <v>46</v>
      </c>
      <c r="L82" s="10">
        <v>81</v>
      </c>
      <c r="M82" s="10">
        <v>5</v>
      </c>
      <c r="N82" s="10">
        <v>16</v>
      </c>
      <c r="O82" s="10">
        <v>0.083045</v>
      </c>
      <c r="P82" s="10">
        <f t="shared" si="57"/>
        <v>0.1900647948164147</v>
      </c>
      <c r="Q82" s="10">
        <f t="shared" si="58"/>
        <v>0.6241900647948164</v>
      </c>
      <c r="R82" s="10">
        <f t="shared" si="59"/>
        <v>0.1857451403887689</v>
      </c>
      <c r="S82" s="10">
        <f t="shared" si="60"/>
        <v>0.023255813953488372</v>
      </c>
      <c r="T82" s="10">
        <f t="shared" si="61"/>
        <v>463</v>
      </c>
      <c r="U82" s="10">
        <v>6</v>
      </c>
      <c r="V82" s="10">
        <v>289</v>
      </c>
      <c r="W82" s="10">
        <v>86</v>
      </c>
      <c r="X82" s="10">
        <v>2</v>
      </c>
      <c r="Y82" s="10">
        <v>88</v>
      </c>
      <c r="Z82" s="10">
        <v>2337</v>
      </c>
      <c r="AA82" s="10">
        <v>3.850082372</v>
      </c>
      <c r="AB82" s="10">
        <v>0.336207</v>
      </c>
      <c r="AC82" s="16">
        <f>IF(ISERROR((J82/W82)*(0.0261231)+(X82/W82)*(-0.0995367)+(P82)*(0.0847392)+(W82/V82)*(-0.0317976)+(N82)*(0.0005908)+((E82-L82)/E82)*(-0.0701565)+(-0.0093322)+0.3942664),"-",((J82/W82)*(0.0261231)+(X82/W82)*(-0.0995367)+(P82)*(0.0847392)+(W82/V82)*(-0.0317976)+(N82)*(0.0005908)+((E82-L82)/E82)*(-0.0701565)+(-0.0093322)+0.3942664))</f>
        <v>0.340789744370515</v>
      </c>
      <c r="AD82" s="13">
        <f t="shared" si="62"/>
        <v>0.004582744370515035</v>
      </c>
      <c r="AE82" s="11">
        <f t="shared" si="63"/>
        <v>164.12644138791896</v>
      </c>
      <c r="AF82" s="11">
        <f t="shared" si="39"/>
        <v>2.126441387918959</v>
      </c>
      <c r="AG82" s="12">
        <f t="shared" si="40"/>
        <v>0.2967032967032967</v>
      </c>
      <c r="AH82" s="12">
        <f t="shared" si="41"/>
        <v>0.3548922056384743</v>
      </c>
      <c r="AI82" s="12">
        <f t="shared" si="42"/>
        <v>0.3791208791208791</v>
      </c>
      <c r="AJ82" s="12">
        <f t="shared" si="43"/>
        <v>0.7340130847593533</v>
      </c>
      <c r="AK82" s="13">
        <f t="shared" si="44"/>
        <v>0.30059787799985155</v>
      </c>
      <c r="AL82" s="13">
        <f t="shared" si="45"/>
        <v>0.3584186424343598</v>
      </c>
      <c r="AM82" s="12">
        <f t="shared" si="46"/>
        <v>0.38301546041743395</v>
      </c>
      <c r="AN82" s="13">
        <f t="shared" si="47"/>
        <v>0.7414341028517937</v>
      </c>
      <c r="AO82" s="13">
        <f t="shared" si="48"/>
        <v>0.0038945812965548443</v>
      </c>
      <c r="AP82" s="13">
        <f t="shared" si="49"/>
        <v>0.0035264367958854903</v>
      </c>
    </row>
    <row r="83" spans="1:42" ht="12.75">
      <c r="A83" s="10" t="s">
        <v>414</v>
      </c>
      <c r="B83" s="10" t="s">
        <v>415</v>
      </c>
      <c r="C83" s="10" t="s">
        <v>516</v>
      </c>
      <c r="D83" s="10">
        <v>324</v>
      </c>
      <c r="E83" s="10">
        <v>277</v>
      </c>
      <c r="F83" s="10">
        <v>71</v>
      </c>
      <c r="G83" s="10">
        <v>40</v>
      </c>
      <c r="H83" s="10">
        <v>16</v>
      </c>
      <c r="I83" s="10">
        <v>0</v>
      </c>
      <c r="J83" s="10">
        <v>15</v>
      </c>
      <c r="K83" s="10">
        <v>46</v>
      </c>
      <c r="L83" s="10">
        <v>92</v>
      </c>
      <c r="M83" s="10">
        <v>1</v>
      </c>
      <c r="N83" s="10">
        <v>0</v>
      </c>
      <c r="O83" s="10">
        <v>0.060240963855421686</v>
      </c>
      <c r="P83" s="10">
        <v>0.1827956989247312</v>
      </c>
      <c r="Q83" s="10">
        <v>0.44623655913978494</v>
      </c>
      <c r="R83" s="10">
        <v>0.3709677419354839</v>
      </c>
      <c r="S83" s="10">
        <v>0.057971014492753624</v>
      </c>
      <c r="T83" s="46">
        <v>186</v>
      </c>
      <c r="U83" s="46">
        <v>0</v>
      </c>
      <c r="V83" s="46">
        <v>83</v>
      </c>
      <c r="W83" s="52">
        <v>69</v>
      </c>
      <c r="X83" s="10">
        <v>4</v>
      </c>
      <c r="Y83" s="10">
        <v>34</v>
      </c>
      <c r="Z83" s="10">
        <v>1394</v>
      </c>
      <c r="AA83" s="46">
        <v>4.302469135802469</v>
      </c>
      <c r="AB83" s="10">
        <v>0.32748538011695905</v>
      </c>
      <c r="AC83" s="52">
        <v>0.3323434233515911</v>
      </c>
      <c r="AD83" s="13">
        <v>0.00485804323463207</v>
      </c>
      <c r="AE83" s="10">
        <v>71.84420192486434</v>
      </c>
      <c r="AF83" s="11">
        <f t="shared" si="39"/>
        <v>0.8442019248643362</v>
      </c>
      <c r="AG83" s="12">
        <f t="shared" si="40"/>
        <v>0.2563176895306859</v>
      </c>
      <c r="AH83" s="12">
        <f t="shared" si="41"/>
        <v>0.3611111111111111</v>
      </c>
      <c r="AI83" s="12">
        <f t="shared" si="42"/>
        <v>0.48736462093862815</v>
      </c>
      <c r="AJ83" s="12">
        <f t="shared" si="43"/>
        <v>0.8484757320497393</v>
      </c>
      <c r="AK83" s="13">
        <f t="shared" si="44"/>
        <v>0.2593653499092575</v>
      </c>
      <c r="AL83" s="13">
        <f t="shared" si="45"/>
        <v>0.363716672607606</v>
      </c>
      <c r="AM83" s="12">
        <f t="shared" si="46"/>
        <v>0.49041228131719977</v>
      </c>
      <c r="AN83" s="13">
        <f t="shared" si="47"/>
        <v>0.8541289539248058</v>
      </c>
      <c r="AO83" s="13">
        <f t="shared" si="48"/>
        <v>0.003047660378571626</v>
      </c>
      <c r="AP83" s="13">
        <f t="shared" si="49"/>
        <v>0.0026055614964948792</v>
      </c>
    </row>
    <row r="84" spans="1:42" ht="12.75">
      <c r="A84" s="10" t="s">
        <v>364</v>
      </c>
      <c r="B84" s="10" t="s">
        <v>365</v>
      </c>
      <c r="C84" s="10" t="s">
        <v>559</v>
      </c>
      <c r="D84" s="10">
        <v>553</v>
      </c>
      <c r="E84" s="10">
        <v>493</v>
      </c>
      <c r="F84" s="10">
        <v>139</v>
      </c>
      <c r="G84" s="10">
        <v>84</v>
      </c>
      <c r="H84" s="10">
        <v>36</v>
      </c>
      <c r="I84" s="10">
        <v>1</v>
      </c>
      <c r="J84" s="10">
        <v>18</v>
      </c>
      <c r="K84" s="10">
        <v>47</v>
      </c>
      <c r="L84" s="10">
        <v>97</v>
      </c>
      <c r="M84" s="10">
        <v>4</v>
      </c>
      <c r="N84" s="10">
        <v>1</v>
      </c>
      <c r="O84" s="10">
        <v>0.0297619</v>
      </c>
      <c r="P84" s="10">
        <f>Y84/T84</f>
        <v>0.2185929648241206</v>
      </c>
      <c r="Q84" s="10">
        <f>V84/T84</f>
        <v>0.4221105527638191</v>
      </c>
      <c r="R84" s="10">
        <f>W84/T84</f>
        <v>0.3592964824120603</v>
      </c>
      <c r="S84" s="10">
        <f>X84/W84</f>
        <v>0.06993006993006994</v>
      </c>
      <c r="T84" s="10">
        <f>V84+W84+Y84</f>
        <v>398</v>
      </c>
      <c r="U84" s="10">
        <v>8</v>
      </c>
      <c r="V84" s="10">
        <v>168</v>
      </c>
      <c r="W84" s="10">
        <v>143</v>
      </c>
      <c r="X84" s="10">
        <v>10</v>
      </c>
      <c r="Y84" s="10">
        <v>87</v>
      </c>
      <c r="Z84" s="10">
        <v>2058</v>
      </c>
      <c r="AA84" s="10">
        <v>3.721518987</v>
      </c>
      <c r="AB84" s="10">
        <v>0.316754</v>
      </c>
      <c r="AC84" s="16">
        <f>IF(ISERROR((J84/W84)*(0.0261231)+(X84/W84)*(-0.0995367)+(P84)*(0.0847392)+(W84/V84)*(-0.0317976)+(N84)*(0.0005908)+((E84-L84)/E84)*(-0.0701565)+(-0.0045138)+0.3942664),"-",((J84/W84)*(0.0261231)+(X84/W84)*(-0.0995367)+(P84)*(0.0847392)+(W84/V84)*(-0.0317976)+(N84)*(0.0005908)+((E84-L84)/E84)*(-0.0701565)+(-0.0045138)+0.3942664))</f>
        <v>0.32177570422699</v>
      </c>
      <c r="AD84" s="13">
        <f>AC84-AB84</f>
        <v>0.005021704226989998</v>
      </c>
      <c r="AE84" s="11">
        <f>AC84*(E84-L84-J84+M84)+J84</f>
        <v>140.91831901471016</v>
      </c>
      <c r="AF84" s="11">
        <f t="shared" si="39"/>
        <v>1.918319014710164</v>
      </c>
      <c r="AG84" s="12">
        <f t="shared" si="40"/>
        <v>0.281947261663286</v>
      </c>
      <c r="AH84" s="12">
        <f t="shared" si="41"/>
        <v>0.35144927536231885</v>
      </c>
      <c r="AI84" s="12">
        <f t="shared" si="42"/>
        <v>0.47058823529411764</v>
      </c>
      <c r="AJ84" s="12">
        <f t="shared" si="43"/>
        <v>0.8220375106564365</v>
      </c>
      <c r="AK84" s="13">
        <f t="shared" si="44"/>
        <v>0.28583837528338774</v>
      </c>
      <c r="AL84" s="13">
        <f t="shared" si="45"/>
        <v>0.35492449096867784</v>
      </c>
      <c r="AM84" s="12">
        <f t="shared" si="46"/>
        <v>0.4744793489142194</v>
      </c>
      <c r="AN84" s="13">
        <f t="shared" si="47"/>
        <v>0.8294038398828972</v>
      </c>
      <c r="AO84" s="13">
        <f t="shared" si="48"/>
        <v>0.0038911136201017493</v>
      </c>
      <c r="AP84" s="13">
        <f t="shared" si="49"/>
        <v>0.0034752156063589945</v>
      </c>
    </row>
    <row r="85" spans="1:42" ht="12.75">
      <c r="A85" s="10" t="s">
        <v>184</v>
      </c>
      <c r="B85" s="10" t="s">
        <v>185</v>
      </c>
      <c r="C85" s="10" t="s">
        <v>549</v>
      </c>
      <c r="D85" s="10">
        <v>454</v>
      </c>
      <c r="E85" s="10">
        <v>413</v>
      </c>
      <c r="F85" s="10">
        <v>103</v>
      </c>
      <c r="G85" s="10">
        <v>73</v>
      </c>
      <c r="H85" s="10">
        <v>25</v>
      </c>
      <c r="I85" s="10">
        <v>3</v>
      </c>
      <c r="J85" s="10">
        <v>2</v>
      </c>
      <c r="K85" s="10">
        <v>30</v>
      </c>
      <c r="L85" s="10">
        <v>93</v>
      </c>
      <c r="M85" s="10">
        <v>5</v>
      </c>
      <c r="N85" s="10">
        <v>2</v>
      </c>
      <c r="O85" s="10">
        <v>0.0583942</v>
      </c>
      <c r="P85" s="10">
        <f>Y85/T85</f>
        <v>0.2334384858044164</v>
      </c>
      <c r="Q85" s="10">
        <f>V85/T85</f>
        <v>0.43217665615141954</v>
      </c>
      <c r="R85" s="10">
        <f>W85/T85</f>
        <v>0.334384858044164</v>
      </c>
      <c r="S85" s="10">
        <f>X85/W85</f>
        <v>0.14150943396226415</v>
      </c>
      <c r="T85" s="10">
        <f>V85+W85+Y85</f>
        <v>317</v>
      </c>
      <c r="U85" s="10">
        <v>0</v>
      </c>
      <c r="V85" s="10">
        <v>137</v>
      </c>
      <c r="W85" s="10">
        <v>106</v>
      </c>
      <c r="X85" s="10">
        <v>15</v>
      </c>
      <c r="Y85" s="10">
        <v>74</v>
      </c>
      <c r="Z85" s="10">
        <v>1749</v>
      </c>
      <c r="AA85" s="10">
        <v>3.852422907</v>
      </c>
      <c r="AB85" s="10">
        <v>0.312694</v>
      </c>
      <c r="AC85" s="16">
        <f>IF(ISERROR((J85/W85)*(0.0261231)+(X85/W85)*(-0.0995367)+(P85)*(0.0847392)+(W85/V85)*(-0.0317976)+(N85)*(0.0005908)+((E85-L85)/E85)*(-0.0701565)+(-0.0047562)+0.3942664),"-",((J85/W85)*(0.0261231)+(X85/W85)*(-0.0995367)+(P85)*(0.0847392)+(W85/V85)*(-0.0317976)+(N85)*(0.0005908)+((E85-L85)/E85)*(-0.0701565)+(-0.0047562)+0.3942664))</f>
        <v>0.3179196272968176</v>
      </c>
      <c r="AD85" s="13">
        <f>AC85-AB85</f>
        <v>0.005225627296817581</v>
      </c>
      <c r="AE85" s="11">
        <f>AC85*(E85-L85-J85+M85)+J85</f>
        <v>104.68803961687209</v>
      </c>
      <c r="AF85" s="11">
        <f t="shared" si="39"/>
        <v>1.6880396168720893</v>
      </c>
      <c r="AG85" s="12">
        <f t="shared" si="40"/>
        <v>0.24939467312348668</v>
      </c>
      <c r="AH85" s="12">
        <f t="shared" si="41"/>
        <v>0.296875</v>
      </c>
      <c r="AI85" s="12">
        <f t="shared" si="42"/>
        <v>0.33171912832929784</v>
      </c>
      <c r="AJ85" s="12">
        <f t="shared" si="43"/>
        <v>0.6285941283292978</v>
      </c>
      <c r="AK85" s="13">
        <f t="shared" si="44"/>
        <v>0.25348193611833436</v>
      </c>
      <c r="AL85" s="13">
        <f t="shared" si="45"/>
        <v>0.3006429455733752</v>
      </c>
      <c r="AM85" s="12">
        <f t="shared" si="46"/>
        <v>0.3358063913241455</v>
      </c>
      <c r="AN85" s="13">
        <f t="shared" si="47"/>
        <v>0.6364493368975207</v>
      </c>
      <c r="AO85" s="13">
        <f t="shared" si="48"/>
        <v>0.004087262994847685</v>
      </c>
      <c r="AP85" s="13">
        <f t="shared" si="49"/>
        <v>0.0037679455733751754</v>
      </c>
    </row>
    <row r="86" spans="1:42" ht="12.75">
      <c r="A86" s="10" t="s">
        <v>521</v>
      </c>
      <c r="B86" s="10" t="s">
        <v>522</v>
      </c>
      <c r="C86" s="10" t="s">
        <v>516</v>
      </c>
      <c r="D86" s="10">
        <v>603</v>
      </c>
      <c r="E86" s="10">
        <v>530</v>
      </c>
      <c r="F86" s="10">
        <v>139</v>
      </c>
      <c r="G86" s="10">
        <v>101</v>
      </c>
      <c r="H86" s="10">
        <v>27</v>
      </c>
      <c r="I86" s="10">
        <v>3</v>
      </c>
      <c r="J86" s="10">
        <v>8</v>
      </c>
      <c r="K86" s="10">
        <v>61</v>
      </c>
      <c r="L86" s="10">
        <v>110</v>
      </c>
      <c r="M86" s="10">
        <v>2</v>
      </c>
      <c r="N86" s="10">
        <v>4</v>
      </c>
      <c r="O86" s="10">
        <v>0.06334841628959276</v>
      </c>
      <c r="P86" s="10">
        <v>0.17814726840855108</v>
      </c>
      <c r="Q86" s="10">
        <v>0.5249406175771971</v>
      </c>
      <c r="R86" s="10">
        <v>0.29691211401425177</v>
      </c>
      <c r="S86" s="10">
        <v>0.112</v>
      </c>
      <c r="T86" s="46">
        <v>421</v>
      </c>
      <c r="U86" s="46">
        <v>4</v>
      </c>
      <c r="V86" s="46">
        <v>221</v>
      </c>
      <c r="W86" s="52">
        <v>125</v>
      </c>
      <c r="X86" s="10">
        <v>14</v>
      </c>
      <c r="Y86" s="10">
        <v>75</v>
      </c>
      <c r="Z86" s="10">
        <v>2584</v>
      </c>
      <c r="AA86" s="46">
        <v>4.285240464344942</v>
      </c>
      <c r="AB86" s="10">
        <v>0.3164251207729469</v>
      </c>
      <c r="AC86" s="52">
        <v>0.3221303006019635</v>
      </c>
      <c r="AD86" s="13">
        <v>0.005705179829016638</v>
      </c>
      <c r="AE86" s="10">
        <v>141.39076578795493</v>
      </c>
      <c r="AF86" s="11">
        <f t="shared" si="39"/>
        <v>2.3907657879549333</v>
      </c>
      <c r="AG86" s="12">
        <f t="shared" si="40"/>
        <v>0.2622641509433962</v>
      </c>
      <c r="AH86" s="12">
        <f t="shared" si="41"/>
        <v>0.3417085427135678</v>
      </c>
      <c r="AI86" s="12">
        <f t="shared" si="42"/>
        <v>0.3641509433962264</v>
      </c>
      <c r="AJ86" s="12">
        <f t="shared" si="43"/>
        <v>0.7058594861097942</v>
      </c>
      <c r="AK86" s="13">
        <f t="shared" si="44"/>
        <v>0.2667750297885942</v>
      </c>
      <c r="AL86" s="13">
        <f t="shared" si="45"/>
        <v>0.3457131755242126</v>
      </c>
      <c r="AM86" s="12">
        <f t="shared" si="46"/>
        <v>0.36866182224142435</v>
      </c>
      <c r="AN86" s="13">
        <f t="shared" si="47"/>
        <v>0.714374997765637</v>
      </c>
      <c r="AO86" s="13">
        <f t="shared" si="48"/>
        <v>0.004510878845197963</v>
      </c>
      <c r="AP86" s="13">
        <f t="shared" si="49"/>
        <v>0.0040046328106447815</v>
      </c>
    </row>
    <row r="87" spans="1:42" ht="12.75">
      <c r="A87" s="10" t="s">
        <v>208</v>
      </c>
      <c r="B87" s="10" t="s">
        <v>306</v>
      </c>
      <c r="C87" s="10" t="s">
        <v>560</v>
      </c>
      <c r="D87" s="10">
        <v>428</v>
      </c>
      <c r="E87" s="10">
        <v>373</v>
      </c>
      <c r="F87" s="10">
        <v>103</v>
      </c>
      <c r="G87" s="10">
        <v>66</v>
      </c>
      <c r="H87" s="10">
        <v>21</v>
      </c>
      <c r="I87" s="10">
        <v>0</v>
      </c>
      <c r="J87" s="10">
        <v>16</v>
      </c>
      <c r="K87" s="10">
        <v>47</v>
      </c>
      <c r="L87" s="10">
        <v>80</v>
      </c>
      <c r="M87" s="10">
        <v>3</v>
      </c>
      <c r="N87" s="10">
        <v>4</v>
      </c>
      <c r="O87" s="10">
        <v>0.0833333</v>
      </c>
      <c r="P87" s="10">
        <f aca="true" t="shared" si="64" ref="P87:P100">Y87/T87</f>
        <v>0.14189189189189189</v>
      </c>
      <c r="Q87" s="10">
        <f aca="true" t="shared" si="65" ref="Q87:Q100">V87/T87</f>
        <v>0.4864864864864865</v>
      </c>
      <c r="R87" s="10">
        <f aca="true" t="shared" si="66" ref="R87:R100">W87/T87</f>
        <v>0.3716216216216216</v>
      </c>
      <c r="S87" s="10">
        <f aca="true" t="shared" si="67" ref="S87:S100">X87/W87</f>
        <v>0.07272727272727272</v>
      </c>
      <c r="T87" s="10">
        <f aca="true" t="shared" si="68" ref="T87:T100">V87+W87+Y87</f>
        <v>296</v>
      </c>
      <c r="U87" s="10">
        <v>5</v>
      </c>
      <c r="V87" s="10">
        <v>144</v>
      </c>
      <c r="W87" s="10">
        <v>110</v>
      </c>
      <c r="X87" s="10">
        <v>8</v>
      </c>
      <c r="Y87" s="10">
        <v>42</v>
      </c>
      <c r="Z87" s="10">
        <v>1648</v>
      </c>
      <c r="AA87" s="10">
        <v>3.85046729</v>
      </c>
      <c r="AB87" s="10">
        <v>0.310714</v>
      </c>
      <c r="AC87" s="16">
        <f>IF(ISERROR((J87/W87)*(0.0261231)+(X87/W87)*(-0.0995367)+(P87)*(0.0847392)+(W87/V87)*(-0.0317976)+(N87)*(0.0005908)+((E87-L87)/E87)*(-0.0701565)+(-0.0093322)+0.3942664),"-",((J87/W87)*(0.0261231)+(X87/W87)*(-0.0995367)+(P87)*(0.0847392)+(W87/V87)*(-0.0317976)+(N87)*(0.0005908)+((E87-L87)/E87)*(-0.0701565)+(-0.0093322)+0.3942664))</f>
        <v>0.3164825334905464</v>
      </c>
      <c r="AD87" s="13">
        <f aca="true" t="shared" si="69" ref="AD87:AD100">AC87-AB87</f>
        <v>0.005768533490546401</v>
      </c>
      <c r="AE87" s="11">
        <f aca="true" t="shared" si="70" ref="AE87:AE100">AC87*(E87-L87-J87+M87)+J87</f>
        <v>104.615109377353</v>
      </c>
      <c r="AF87" s="11">
        <f t="shared" si="39"/>
        <v>1.6151093773529936</v>
      </c>
      <c r="AG87" s="12">
        <f t="shared" si="40"/>
        <v>0.2761394101876676</v>
      </c>
      <c r="AH87" s="12">
        <f t="shared" si="41"/>
        <v>0.3621495327102804</v>
      </c>
      <c r="AI87" s="12">
        <f t="shared" si="42"/>
        <v>0.4691689008042895</v>
      </c>
      <c r="AJ87" s="12">
        <f t="shared" si="43"/>
        <v>0.8313184335145699</v>
      </c>
      <c r="AK87" s="13">
        <f t="shared" si="44"/>
        <v>0.2804694621376756</v>
      </c>
      <c r="AL87" s="13">
        <f t="shared" si="45"/>
        <v>0.36592315275082477</v>
      </c>
      <c r="AM87" s="12">
        <f t="shared" si="46"/>
        <v>0.47349895275429754</v>
      </c>
      <c r="AN87" s="13">
        <f t="shared" si="47"/>
        <v>0.8394221055051223</v>
      </c>
      <c r="AO87" s="13">
        <f t="shared" si="48"/>
        <v>0.004330051950008018</v>
      </c>
      <c r="AP87" s="13">
        <f t="shared" si="49"/>
        <v>0.0037736200405443787</v>
      </c>
    </row>
    <row r="88" spans="1:42" ht="12.75">
      <c r="A88" s="10" t="s">
        <v>483</v>
      </c>
      <c r="B88" s="10" t="s">
        <v>484</v>
      </c>
      <c r="C88" s="10" t="s">
        <v>565</v>
      </c>
      <c r="D88" s="10">
        <v>530</v>
      </c>
      <c r="E88" s="10">
        <v>481</v>
      </c>
      <c r="F88" s="10">
        <v>131</v>
      </c>
      <c r="G88" s="10">
        <v>78</v>
      </c>
      <c r="H88" s="10">
        <v>36</v>
      </c>
      <c r="I88" s="10">
        <v>0</v>
      </c>
      <c r="J88" s="10">
        <v>17</v>
      </c>
      <c r="K88" s="10">
        <v>43</v>
      </c>
      <c r="L88" s="10">
        <v>77</v>
      </c>
      <c r="M88" s="10">
        <v>3</v>
      </c>
      <c r="N88" s="10">
        <v>8</v>
      </c>
      <c r="O88" s="10">
        <v>0.0608108</v>
      </c>
      <c r="P88" s="10">
        <f t="shared" si="64"/>
        <v>0.1941031941031941</v>
      </c>
      <c r="Q88" s="10">
        <f t="shared" si="65"/>
        <v>0.36363636363636365</v>
      </c>
      <c r="R88" s="10">
        <f t="shared" si="66"/>
        <v>0.44226044226044225</v>
      </c>
      <c r="S88" s="10">
        <f t="shared" si="67"/>
        <v>0.17222222222222222</v>
      </c>
      <c r="T88" s="10">
        <f t="shared" si="68"/>
        <v>407</v>
      </c>
      <c r="U88" s="10">
        <v>3</v>
      </c>
      <c r="V88" s="10">
        <v>148</v>
      </c>
      <c r="W88" s="10">
        <v>180</v>
      </c>
      <c r="X88" s="10">
        <v>31</v>
      </c>
      <c r="Y88" s="10">
        <v>79</v>
      </c>
      <c r="Z88" s="10">
        <v>1980</v>
      </c>
      <c r="AA88" s="10">
        <f>Z88/D88</f>
        <v>3.7358490566037736</v>
      </c>
      <c r="AB88" s="10">
        <v>0.292308</v>
      </c>
      <c r="AC88" s="16">
        <f>IF(ISERROR((J88/W88)*(0.0261231)+(X88/W88)*(-0.0995367)+(P88)*(0.0847392)+(W88/V88)*(-0.0317976)+(N88)*(0.0005908)+((E88-L88)/E88)*(-0.0701565)+(-0.0047516)+0.3942664),"-",((J88/W88)*(0.0261231)+(X88/W88)*(-0.0995367)+(P88)*(0.0847392)+(W88/V88)*(-0.0317976)+(N88)*(0.0005908)+((E88-L88)/E88)*(-0.0701565)+(-0.0047516)+0.3942664))</f>
        <v>0.29841571684936685</v>
      </c>
      <c r="AD88" s="13">
        <f t="shared" si="69"/>
        <v>0.00610771684936684</v>
      </c>
      <c r="AE88" s="11">
        <f t="shared" si="70"/>
        <v>133.38212957125307</v>
      </c>
      <c r="AF88" s="11">
        <f t="shared" si="39"/>
        <v>2.382129571253074</v>
      </c>
      <c r="AG88" s="12">
        <f t="shared" si="40"/>
        <v>0.27234927234927236</v>
      </c>
      <c r="AH88" s="12">
        <f t="shared" si="41"/>
        <v>0.3339622641509434</v>
      </c>
      <c r="AI88" s="12">
        <f t="shared" si="42"/>
        <v>0.4594594594594595</v>
      </c>
      <c r="AJ88" s="12">
        <f t="shared" si="43"/>
        <v>0.7934217236104029</v>
      </c>
      <c r="AK88" s="13">
        <f t="shared" si="44"/>
        <v>0.2773017246803598</v>
      </c>
      <c r="AL88" s="13">
        <f t="shared" si="45"/>
        <v>0.3384568482476473</v>
      </c>
      <c r="AM88" s="12">
        <f t="shared" si="46"/>
        <v>0.4644119117905469</v>
      </c>
      <c r="AN88" s="13">
        <f t="shared" si="47"/>
        <v>0.8028687600381943</v>
      </c>
      <c r="AO88" s="13">
        <f t="shared" si="48"/>
        <v>0.004952452331087431</v>
      </c>
      <c r="AP88" s="13">
        <f t="shared" si="49"/>
        <v>0.004494584096703946</v>
      </c>
    </row>
    <row r="89" spans="1:42" ht="12.75">
      <c r="A89" s="10" t="s">
        <v>238</v>
      </c>
      <c r="B89" s="10" t="s">
        <v>339</v>
      </c>
      <c r="C89" s="10" t="s">
        <v>281</v>
      </c>
      <c r="D89" s="10">
        <v>664</v>
      </c>
      <c r="E89" s="10">
        <v>585</v>
      </c>
      <c r="F89" s="10">
        <v>150</v>
      </c>
      <c r="G89" s="10">
        <v>89</v>
      </c>
      <c r="H89" s="10">
        <v>27</v>
      </c>
      <c r="I89" s="10">
        <v>2</v>
      </c>
      <c r="J89" s="10">
        <v>32</v>
      </c>
      <c r="K89" s="10">
        <v>71</v>
      </c>
      <c r="L89" s="10">
        <v>158</v>
      </c>
      <c r="M89" s="10">
        <v>2</v>
      </c>
      <c r="N89" s="10">
        <v>8</v>
      </c>
      <c r="O89" s="10">
        <v>0.0576923</v>
      </c>
      <c r="P89" s="10">
        <f t="shared" si="64"/>
        <v>0.16822429906542055</v>
      </c>
      <c r="Q89" s="10">
        <f t="shared" si="65"/>
        <v>0.3644859813084112</v>
      </c>
      <c r="R89" s="10">
        <f t="shared" si="66"/>
        <v>0.4672897196261682</v>
      </c>
      <c r="S89" s="10">
        <f t="shared" si="67"/>
        <v>0.065</v>
      </c>
      <c r="T89" s="10">
        <f t="shared" si="68"/>
        <v>428</v>
      </c>
      <c r="U89" s="10">
        <v>5</v>
      </c>
      <c r="V89" s="10">
        <v>156</v>
      </c>
      <c r="W89" s="10">
        <v>200</v>
      </c>
      <c r="X89" s="10">
        <v>13</v>
      </c>
      <c r="Y89" s="10">
        <v>72</v>
      </c>
      <c r="Z89" s="10">
        <v>2623</v>
      </c>
      <c r="AA89" s="10">
        <v>3.950301205</v>
      </c>
      <c r="AB89" s="10">
        <v>0.297229</v>
      </c>
      <c r="AC89" s="16">
        <f>IF(ISERROR((J89/W89)*(0.0261231)+(X89/W89)*(-0.0995367)+(P89)*(0.0847392)+(W89/V89)*(-0.0317976)+(N89)*(0.0005908)+((E89-L89)/E89)*(-0.0701565)+(-0.0152488)+0.3942664),"-",((J89/W89)*(0.0261231)+(X89/W89)*(-0.0995367)+(P89)*(0.0847392)+(W89/V89)*(-0.0317976)+(N89)*(0.0005908)+((E89-L89)/E89)*(-0.0701565)+(-0.0152488)+0.3942664))</f>
        <v>0.3037346004592619</v>
      </c>
      <c r="AD89" s="13">
        <f t="shared" si="69"/>
        <v>0.0065056004592619066</v>
      </c>
      <c r="AE89" s="11">
        <f t="shared" si="70"/>
        <v>152.582636382327</v>
      </c>
      <c r="AF89" s="11">
        <f t="shared" si="39"/>
        <v>2.5826363823269958</v>
      </c>
      <c r="AG89" s="12">
        <f t="shared" si="40"/>
        <v>0.2564102564102564</v>
      </c>
      <c r="AH89" s="12">
        <f t="shared" si="41"/>
        <v>0.34087481146304677</v>
      </c>
      <c r="AI89" s="12">
        <f t="shared" si="42"/>
        <v>0.4717948717948718</v>
      </c>
      <c r="AJ89" s="12">
        <f t="shared" si="43"/>
        <v>0.8126696832579186</v>
      </c>
      <c r="AK89" s="13">
        <f t="shared" si="44"/>
        <v>0.26082501945696923</v>
      </c>
      <c r="AL89" s="13">
        <f t="shared" si="45"/>
        <v>0.344770190621911</v>
      </c>
      <c r="AM89" s="12">
        <f t="shared" si="46"/>
        <v>0.47620963484158463</v>
      </c>
      <c r="AN89" s="13">
        <f t="shared" si="47"/>
        <v>0.8209798254634957</v>
      </c>
      <c r="AO89" s="13">
        <f t="shared" si="48"/>
        <v>0.004414763046712844</v>
      </c>
      <c r="AP89" s="13">
        <f t="shared" si="49"/>
        <v>0.0038953791588642317</v>
      </c>
    </row>
    <row r="90" spans="1:42" ht="12.75">
      <c r="A90" s="10" t="s">
        <v>251</v>
      </c>
      <c r="B90" s="10" t="s">
        <v>252</v>
      </c>
      <c r="C90" s="10" t="s">
        <v>541</v>
      </c>
      <c r="D90" s="10">
        <v>533</v>
      </c>
      <c r="E90" s="10">
        <v>476</v>
      </c>
      <c r="F90" s="10">
        <v>135</v>
      </c>
      <c r="G90" s="10">
        <v>79</v>
      </c>
      <c r="H90" s="10">
        <v>32</v>
      </c>
      <c r="I90" s="10">
        <v>9</v>
      </c>
      <c r="J90" s="10">
        <v>15</v>
      </c>
      <c r="K90" s="10">
        <v>46</v>
      </c>
      <c r="L90" s="10">
        <v>93</v>
      </c>
      <c r="M90" s="10">
        <v>7</v>
      </c>
      <c r="N90" s="10">
        <v>10</v>
      </c>
      <c r="O90" s="10">
        <v>0.0405405</v>
      </c>
      <c r="P90" s="10">
        <f t="shared" si="64"/>
        <v>0.2159383033419023</v>
      </c>
      <c r="Q90" s="10">
        <f t="shared" si="65"/>
        <v>0.38046272493573263</v>
      </c>
      <c r="R90" s="10">
        <f t="shared" si="66"/>
        <v>0.40359897172236503</v>
      </c>
      <c r="S90" s="10">
        <f t="shared" si="67"/>
        <v>0.11464968152866242</v>
      </c>
      <c r="T90" s="10">
        <f t="shared" si="68"/>
        <v>389</v>
      </c>
      <c r="U90" s="10">
        <v>4</v>
      </c>
      <c r="V90" s="10">
        <v>148</v>
      </c>
      <c r="W90" s="10">
        <v>157</v>
      </c>
      <c r="X90" s="10">
        <v>18</v>
      </c>
      <c r="Y90" s="10">
        <v>84</v>
      </c>
      <c r="Z90" s="10">
        <v>2107</v>
      </c>
      <c r="AA90" s="10">
        <v>3.953095685</v>
      </c>
      <c r="AB90" s="10">
        <v>0.32</v>
      </c>
      <c r="AC90" s="16">
        <f>IF(ISERROR((J90/W90)*(0.0261231)+(X90/W90)*(-0.0995367)+(P90)*(0.0847392)+(W90/V90)*(-0.0317976)+(N90)*(0.0005908)+((E90-L90)/E90)*(-0.0701565)+(0.0071428)+0.3942664),"-",((J90/W90)*(0.0261231)+(X90/W90)*(-0.0995367)+(P90)*(0.0847392)+(W90/V90)*(-0.0317976)+(N90)*(0.0005908)+((E90-L90)/E90)*(-0.0701565)+(0.0071428)+0.3942664))</f>
        <v>0.3265189351298237</v>
      </c>
      <c r="AD90" s="13">
        <f t="shared" si="69"/>
        <v>0.006518935129823711</v>
      </c>
      <c r="AE90" s="11">
        <f t="shared" si="70"/>
        <v>137.4446006736839</v>
      </c>
      <c r="AF90" s="11">
        <f t="shared" si="39"/>
        <v>2.444600673683908</v>
      </c>
      <c r="AG90" s="12">
        <f t="shared" si="40"/>
        <v>0.28361344537815125</v>
      </c>
      <c r="AH90" s="12">
        <f t="shared" si="41"/>
        <v>0.34709193245778613</v>
      </c>
      <c r="AI90" s="12">
        <f t="shared" si="42"/>
        <v>0.45168067226890757</v>
      </c>
      <c r="AJ90" s="12">
        <f t="shared" si="43"/>
        <v>0.7987726047266936</v>
      </c>
      <c r="AK90" s="13">
        <f t="shared" si="44"/>
        <v>0.28874916107916787</v>
      </c>
      <c r="AL90" s="13">
        <f t="shared" si="45"/>
        <v>0.35167842527895665</v>
      </c>
      <c r="AM90" s="12">
        <f t="shared" si="46"/>
        <v>0.4568163879699242</v>
      </c>
      <c r="AN90" s="13">
        <f t="shared" si="47"/>
        <v>0.8084948132488808</v>
      </c>
      <c r="AO90" s="13">
        <f t="shared" si="48"/>
        <v>0.005135715701016619</v>
      </c>
      <c r="AP90" s="13">
        <f t="shared" si="49"/>
        <v>0.004586492821170518</v>
      </c>
    </row>
    <row r="91" spans="1:42" ht="12.75">
      <c r="A91" s="10" t="s">
        <v>144</v>
      </c>
      <c r="B91" s="10" t="s">
        <v>145</v>
      </c>
      <c r="C91" s="10" t="s">
        <v>540</v>
      </c>
      <c r="D91" s="10">
        <v>590</v>
      </c>
      <c r="E91" s="10">
        <v>562</v>
      </c>
      <c r="F91" s="10">
        <v>163</v>
      </c>
      <c r="G91" s="10">
        <v>119</v>
      </c>
      <c r="H91" s="10">
        <v>30</v>
      </c>
      <c r="I91" s="10">
        <v>1</v>
      </c>
      <c r="J91" s="10">
        <v>13</v>
      </c>
      <c r="K91" s="10">
        <v>17</v>
      </c>
      <c r="L91" s="10">
        <v>56</v>
      </c>
      <c r="M91" s="10">
        <v>4</v>
      </c>
      <c r="N91" s="10">
        <v>2</v>
      </c>
      <c r="O91" s="10">
        <v>0.0396825</v>
      </c>
      <c r="P91" s="10">
        <f t="shared" si="64"/>
        <v>0.18235294117647058</v>
      </c>
      <c r="Q91" s="10">
        <f t="shared" si="65"/>
        <v>0.49411764705882355</v>
      </c>
      <c r="R91" s="10">
        <f t="shared" si="66"/>
        <v>0.3235294117647059</v>
      </c>
      <c r="S91" s="10">
        <f t="shared" si="67"/>
        <v>0.1393939393939394</v>
      </c>
      <c r="T91" s="10">
        <f t="shared" si="68"/>
        <v>510</v>
      </c>
      <c r="U91" s="10">
        <v>7</v>
      </c>
      <c r="V91" s="10">
        <v>252</v>
      </c>
      <c r="W91" s="10">
        <v>165</v>
      </c>
      <c r="X91" s="10">
        <v>23</v>
      </c>
      <c r="Y91" s="10">
        <v>93</v>
      </c>
      <c r="Z91" s="10">
        <v>1901</v>
      </c>
      <c r="AA91" s="10">
        <v>3.222033898</v>
      </c>
      <c r="AB91" s="10">
        <v>0.301811</v>
      </c>
      <c r="AC91" s="16">
        <f>IF(ISERROR((J91/W91)*(0.0261231)+(X91/W91)*(-0.0995367)+(P91)*(0.0847392)+(W91/V91)*(-0.0317976)+(N91)*(0.0005908)+((E91-L91)/E91)*(-0.0701565)+(-0.0058118)+0.3942664),"-",((J91/W91)*(0.0261231)+(X91/W91)*(-0.0995367)+(P91)*(0.0847392)+(W91/V91)*(-0.0317976)+(N91)*(0.0005908)+((E91-L91)/E91)*(-0.0701565)+(-0.0058118)+0.3942664))</f>
        <v>0.30928633939319633</v>
      </c>
      <c r="AD91" s="13">
        <f t="shared" si="69"/>
        <v>0.007475339393196334</v>
      </c>
      <c r="AE91" s="11">
        <f t="shared" si="70"/>
        <v>166.71531067841858</v>
      </c>
      <c r="AF91" s="11">
        <f t="shared" si="39"/>
        <v>3.715310678418575</v>
      </c>
      <c r="AG91" s="12">
        <f t="shared" si="40"/>
        <v>0.2900355871886121</v>
      </c>
      <c r="AH91" s="12">
        <f t="shared" si="41"/>
        <v>0.3169491525423729</v>
      </c>
      <c r="AI91" s="12">
        <f t="shared" si="42"/>
        <v>0.4181494661921708</v>
      </c>
      <c r="AJ91" s="12">
        <f t="shared" si="43"/>
        <v>0.7350986187345436</v>
      </c>
      <c r="AK91" s="13">
        <f t="shared" si="44"/>
        <v>0.2966464602818836</v>
      </c>
      <c r="AL91" s="13">
        <f t="shared" si="45"/>
        <v>0.32324628928545523</v>
      </c>
      <c r="AM91" s="12">
        <f t="shared" si="46"/>
        <v>0.42476033928544227</v>
      </c>
      <c r="AN91" s="13">
        <f t="shared" si="47"/>
        <v>0.7480066285708975</v>
      </c>
      <c r="AO91" s="13">
        <f t="shared" si="48"/>
        <v>0.006610873093271463</v>
      </c>
      <c r="AP91" s="13">
        <f t="shared" si="49"/>
        <v>0.006297136743082354</v>
      </c>
    </row>
    <row r="92" spans="1:42" ht="12.75">
      <c r="A92" s="10" t="s">
        <v>43</v>
      </c>
      <c r="B92" s="10" t="s">
        <v>44</v>
      </c>
      <c r="C92" s="10" t="s">
        <v>560</v>
      </c>
      <c r="D92" s="10">
        <v>681</v>
      </c>
      <c r="E92" s="10">
        <v>623</v>
      </c>
      <c r="F92" s="10">
        <v>188</v>
      </c>
      <c r="G92" s="10">
        <v>107</v>
      </c>
      <c r="H92" s="10">
        <v>46</v>
      </c>
      <c r="I92" s="10">
        <v>7</v>
      </c>
      <c r="J92" s="10">
        <v>28</v>
      </c>
      <c r="K92" s="10">
        <v>38</v>
      </c>
      <c r="L92" s="10">
        <v>96</v>
      </c>
      <c r="M92" s="10">
        <v>8</v>
      </c>
      <c r="N92" s="10">
        <v>8</v>
      </c>
      <c r="O92" s="10">
        <v>0.0401606</v>
      </c>
      <c r="P92" s="10">
        <f t="shared" si="64"/>
        <v>0.22326454033771106</v>
      </c>
      <c r="Q92" s="10">
        <f t="shared" si="65"/>
        <v>0.46716697936210133</v>
      </c>
      <c r="R92" s="10">
        <f t="shared" si="66"/>
        <v>0.30956848030018763</v>
      </c>
      <c r="S92" s="10">
        <f t="shared" si="67"/>
        <v>0.09090909090909091</v>
      </c>
      <c r="T92" s="10">
        <f t="shared" si="68"/>
        <v>533</v>
      </c>
      <c r="U92" s="10">
        <v>12</v>
      </c>
      <c r="V92" s="10">
        <v>249</v>
      </c>
      <c r="W92" s="10">
        <v>165</v>
      </c>
      <c r="X92" s="10">
        <v>15</v>
      </c>
      <c r="Y92" s="10">
        <v>119</v>
      </c>
      <c r="Z92" s="10">
        <v>2340</v>
      </c>
      <c r="AA92" s="10">
        <v>3.436123348</v>
      </c>
      <c r="AB92" s="10">
        <v>0.315582</v>
      </c>
      <c r="AC92" s="16">
        <f>IF(ISERROR((J92/W92)*(0.0261231)+(X92/W92)*(-0.0995367)+(P92)*(0.0847392)+(W92/V92)*(-0.0317976)+(N92)*(0.0005908)+((E92-L92)/E92)*(-0.0701565)+(-0.0093322)+0.3942664),"-",((J92/W92)*(0.0261231)+(X92/W92)*(-0.0995367)+(P92)*(0.0847392)+(W92/V92)*(-0.0317976)+(N92)*(0.0005908)+((E92-L92)/E92)*(-0.0701565)+(-0.0093322)+0.3942664))</f>
        <v>0.32354751216516064</v>
      </c>
      <c r="AD92" s="13">
        <f t="shared" si="69"/>
        <v>0.00796551216516067</v>
      </c>
      <c r="AE92" s="11">
        <f t="shared" si="70"/>
        <v>192.03858866773643</v>
      </c>
      <c r="AF92" s="11">
        <f t="shared" si="39"/>
        <v>4.038588667736434</v>
      </c>
      <c r="AG92" s="12">
        <f t="shared" si="40"/>
        <v>0.3017656500802568</v>
      </c>
      <c r="AH92" s="12">
        <f t="shared" si="41"/>
        <v>0.34948604992657856</v>
      </c>
      <c r="AI92" s="12">
        <f t="shared" si="42"/>
        <v>0.5152487961476726</v>
      </c>
      <c r="AJ92" s="12">
        <f t="shared" si="43"/>
        <v>0.8647348460742512</v>
      </c>
      <c r="AK92" s="13">
        <f t="shared" si="44"/>
        <v>0.30824813590326877</v>
      </c>
      <c r="AL92" s="13">
        <f t="shared" si="45"/>
        <v>0.3554164297617275</v>
      </c>
      <c r="AM92" s="12">
        <f t="shared" si="46"/>
        <v>0.5217312819706845</v>
      </c>
      <c r="AN92" s="13">
        <f t="shared" si="47"/>
        <v>0.877147711732412</v>
      </c>
      <c r="AO92" s="13">
        <f t="shared" si="48"/>
        <v>0.006482485823011974</v>
      </c>
      <c r="AP92" s="13">
        <f t="shared" si="49"/>
        <v>0.005930379835148936</v>
      </c>
    </row>
    <row r="93" spans="1:42" ht="12.75">
      <c r="A93" s="10" t="s">
        <v>37</v>
      </c>
      <c r="B93" s="10" t="s">
        <v>452</v>
      </c>
      <c r="C93" s="10" t="s">
        <v>507</v>
      </c>
      <c r="D93" s="10">
        <v>483</v>
      </c>
      <c r="E93" s="10">
        <v>421</v>
      </c>
      <c r="F93" s="10">
        <v>107</v>
      </c>
      <c r="G93" s="10">
        <v>52</v>
      </c>
      <c r="H93" s="10">
        <v>31</v>
      </c>
      <c r="I93" s="10">
        <v>0</v>
      </c>
      <c r="J93" s="10">
        <v>24</v>
      </c>
      <c r="K93" s="10">
        <v>34</v>
      </c>
      <c r="L93" s="10">
        <v>84</v>
      </c>
      <c r="M93" s="10">
        <v>5</v>
      </c>
      <c r="N93" s="10">
        <v>1</v>
      </c>
      <c r="O93" s="10">
        <v>0.0636364</v>
      </c>
      <c r="P93" s="10">
        <f t="shared" si="64"/>
        <v>0.14327485380116958</v>
      </c>
      <c r="Q93" s="10">
        <f t="shared" si="65"/>
        <v>0.3216374269005848</v>
      </c>
      <c r="R93" s="10">
        <f t="shared" si="66"/>
        <v>0.5350877192982456</v>
      </c>
      <c r="S93" s="10">
        <f t="shared" si="67"/>
        <v>0.16939890710382513</v>
      </c>
      <c r="T93" s="10">
        <f t="shared" si="68"/>
        <v>342</v>
      </c>
      <c r="U93" s="10">
        <v>23</v>
      </c>
      <c r="V93" s="10">
        <v>110</v>
      </c>
      <c r="W93" s="10">
        <v>183</v>
      </c>
      <c r="X93" s="10">
        <v>31</v>
      </c>
      <c r="Y93" s="10">
        <v>49</v>
      </c>
      <c r="Z93" s="10">
        <v>1795</v>
      </c>
      <c r="AA93" s="10">
        <v>3.716356108</v>
      </c>
      <c r="AB93" s="10">
        <v>0.261006</v>
      </c>
      <c r="AC93" s="41">
        <f>IF(ISERROR((J93/W93)*(0.0261231)+(X93/W93)*(-0.0995367)+(P93)*(0.0847392)+(W93/V93)*(-0.0317976)+(N93)*(0.0005908)+((E93-L93)/E93)*(-0.0701565)+(-0.0151994)+0.3942664),"-",((J93/W93)*(0.0261231)+(X93/W93)*(-0.0995367)+(P93)*(0.0847392)+(W93/V93)*(-0.0317976)+(N93)*(0.0005908)+((E93-L93)/E93)*(-0.0701565)+(-0.0151994)+0.3942664))</f>
        <v>0.26930519648244905</v>
      </c>
      <c r="AD93" s="13">
        <f t="shared" si="69"/>
        <v>0.008299196482449034</v>
      </c>
      <c r="AE93" s="46">
        <f t="shared" si="70"/>
        <v>109.6390524814188</v>
      </c>
      <c r="AF93" s="11">
        <f t="shared" si="39"/>
        <v>2.639052481418801</v>
      </c>
      <c r="AG93" s="12">
        <f t="shared" si="40"/>
        <v>0.25415676959619954</v>
      </c>
      <c r="AH93" s="12">
        <f t="shared" si="41"/>
        <v>0.33954451345755693</v>
      </c>
      <c r="AI93" s="12">
        <f t="shared" si="42"/>
        <v>0.505938242280285</v>
      </c>
      <c r="AJ93" s="12">
        <f t="shared" si="43"/>
        <v>0.8454827557378419</v>
      </c>
      <c r="AK93" s="13">
        <f t="shared" si="44"/>
        <v>0.26042530280622045</v>
      </c>
      <c r="AL93" s="13">
        <f t="shared" si="45"/>
        <v>0.3450083902306807</v>
      </c>
      <c r="AM93" s="12">
        <f t="shared" si="46"/>
        <v>0.5122067754903059</v>
      </c>
      <c r="AN93" s="13">
        <f t="shared" si="47"/>
        <v>0.8572151657209865</v>
      </c>
      <c r="AO93" s="13">
        <f t="shared" si="48"/>
        <v>0.00626853321002091</v>
      </c>
      <c r="AP93" s="13">
        <f t="shared" si="49"/>
        <v>0.005463876773123766</v>
      </c>
    </row>
    <row r="94" spans="1:42" ht="12.75">
      <c r="A94" s="10" t="s">
        <v>554</v>
      </c>
      <c r="B94" s="10" t="s">
        <v>555</v>
      </c>
      <c r="C94" s="10" t="s">
        <v>544</v>
      </c>
      <c r="D94" s="10">
        <v>536</v>
      </c>
      <c r="E94" s="10">
        <v>475</v>
      </c>
      <c r="F94" s="10">
        <v>137</v>
      </c>
      <c r="G94" s="10">
        <v>108</v>
      </c>
      <c r="H94" s="10">
        <v>23</v>
      </c>
      <c r="I94" s="10">
        <v>0</v>
      </c>
      <c r="J94" s="10">
        <v>6</v>
      </c>
      <c r="K94" s="10">
        <v>58</v>
      </c>
      <c r="L94" s="10">
        <v>48</v>
      </c>
      <c r="M94" s="10">
        <v>2</v>
      </c>
      <c r="N94" s="10">
        <v>8</v>
      </c>
      <c r="O94" s="10">
        <v>0.0625</v>
      </c>
      <c r="P94" s="10">
        <f t="shared" si="64"/>
        <v>0.22377622377622378</v>
      </c>
      <c r="Q94" s="10">
        <f t="shared" si="65"/>
        <v>0.41025641025641024</v>
      </c>
      <c r="R94" s="10">
        <f t="shared" si="66"/>
        <v>0.36596736596736595</v>
      </c>
      <c r="S94" s="10">
        <f t="shared" si="67"/>
        <v>0.08917197452229299</v>
      </c>
      <c r="T94" s="10">
        <f t="shared" si="68"/>
        <v>429</v>
      </c>
      <c r="U94" s="10">
        <v>1</v>
      </c>
      <c r="V94" s="10">
        <v>176</v>
      </c>
      <c r="W94" s="10">
        <v>157</v>
      </c>
      <c r="X94" s="10">
        <v>14</v>
      </c>
      <c r="Y94" s="10">
        <v>96</v>
      </c>
      <c r="Z94" s="10">
        <v>2080</v>
      </c>
      <c r="AA94" s="10">
        <f>Z94/D94</f>
        <v>3.8805970149253732</v>
      </c>
      <c r="AB94" s="10">
        <v>0.309693</v>
      </c>
      <c r="AC94" s="16">
        <f>IF(ISERROR((J94/W94)*(0.0261231)+(X94/W94)*(-0.0995367)+(P94)*(0.0847392)+(W94/V94)*(-0.0317976)+(N94)*(0.0005908)+((E94-L94)/E94)*(-0.0701565)+(-0.000348)+0.3942664),"-",((J94/W94)*(0.0261231)+(X94/W94)*(-0.0995367)+(P94)*(0.0847392)+(W94/V94)*(-0.0317976)+(N94)*(0.0005908)+((E94-L94)/E94)*(-0.0701565)+(-0.000348)+0.3942664))</f>
        <v>0.3182979635391461</v>
      </c>
      <c r="AD94" s="13">
        <f t="shared" si="69"/>
        <v>0.008604963539146082</v>
      </c>
      <c r="AE94" s="11">
        <f t="shared" si="70"/>
        <v>140.6400385770588</v>
      </c>
      <c r="AF94" s="11">
        <f t="shared" si="39"/>
        <v>3.640038577058789</v>
      </c>
      <c r="AG94" s="12">
        <f t="shared" si="40"/>
        <v>0.28842105263157897</v>
      </c>
      <c r="AH94" s="12">
        <f t="shared" si="41"/>
        <v>0.3656716417910448</v>
      </c>
      <c r="AI94" s="12">
        <f t="shared" si="42"/>
        <v>0.38105263157894737</v>
      </c>
      <c r="AJ94" s="12">
        <f t="shared" si="43"/>
        <v>0.7467242733699921</v>
      </c>
      <c r="AK94" s="13">
        <f t="shared" si="44"/>
        <v>0.2960842917411764</v>
      </c>
      <c r="AL94" s="13">
        <f t="shared" si="45"/>
        <v>0.3724627585392888</v>
      </c>
      <c r="AM94" s="12">
        <f t="shared" si="46"/>
        <v>0.3887158706885448</v>
      </c>
      <c r="AN94" s="13">
        <f t="shared" si="47"/>
        <v>0.7611786292278335</v>
      </c>
      <c r="AO94" s="13">
        <f t="shared" si="48"/>
        <v>0.007663239109597431</v>
      </c>
      <c r="AP94" s="13">
        <f t="shared" si="49"/>
        <v>0.006791116748244008</v>
      </c>
    </row>
    <row r="95" spans="1:42" ht="12.75">
      <c r="A95" s="10" t="s">
        <v>467</v>
      </c>
      <c r="B95" s="10" t="s">
        <v>468</v>
      </c>
      <c r="C95" s="10" t="s">
        <v>539</v>
      </c>
      <c r="D95" s="10">
        <v>563</v>
      </c>
      <c r="E95" s="10">
        <v>488</v>
      </c>
      <c r="F95" s="10">
        <v>120</v>
      </c>
      <c r="G95" s="10">
        <v>65</v>
      </c>
      <c r="H95" s="10">
        <v>26</v>
      </c>
      <c r="I95" s="10">
        <v>0</v>
      </c>
      <c r="J95" s="10">
        <v>29</v>
      </c>
      <c r="K95" s="10">
        <v>56</v>
      </c>
      <c r="L95" s="10">
        <v>150</v>
      </c>
      <c r="M95" s="10">
        <v>8</v>
      </c>
      <c r="N95" s="10">
        <v>4</v>
      </c>
      <c r="O95" s="10">
        <v>0.025</v>
      </c>
      <c r="P95" s="10">
        <f t="shared" si="64"/>
        <v>0.17341040462427745</v>
      </c>
      <c r="Q95" s="10">
        <f t="shared" si="65"/>
        <v>0.3468208092485549</v>
      </c>
      <c r="R95" s="10">
        <f t="shared" si="66"/>
        <v>0.4797687861271676</v>
      </c>
      <c r="S95" s="10">
        <f t="shared" si="67"/>
        <v>0.15060240963855423</v>
      </c>
      <c r="T95" s="10">
        <f t="shared" si="68"/>
        <v>346</v>
      </c>
      <c r="U95" s="10">
        <v>11</v>
      </c>
      <c r="V95" s="10">
        <v>120</v>
      </c>
      <c r="W95" s="10">
        <v>166</v>
      </c>
      <c r="X95" s="10">
        <v>25</v>
      </c>
      <c r="Y95" s="10">
        <v>60</v>
      </c>
      <c r="Z95" s="10">
        <v>2311</v>
      </c>
      <c r="AA95" s="10">
        <f>Z95/D95</f>
        <v>4.104795737122558</v>
      </c>
      <c r="AB95" s="10">
        <v>0.287066</v>
      </c>
      <c r="AC95" s="16">
        <f>IF(ISERROR((J95/W95)*(0.0261231)+(X95/W95)*(-0.0995367)+(P95)*(0.0847392)+(W95/V95)*(-0.0317976)+(N95)*(0.0005908)+((E95-L95)/E95)*(-0.0701565)+(-0.0123745)+0.3942664),"-",((J95/W95)*(0.0261231)+(X95/W95)*(-0.0995367)+(P95)*(0.0847392)+(W95/V95)*(-0.0317976)+(N95)*(0.0005908)+((E95-L95)/E95)*(-0.0701565)+(-0.0123745)+0.3942664))</f>
        <v>0.29594428413927293</v>
      </c>
      <c r="AD95" s="13">
        <f t="shared" si="69"/>
        <v>0.00887828413927294</v>
      </c>
      <c r="AE95" s="11">
        <f t="shared" si="70"/>
        <v>122.81433807214952</v>
      </c>
      <c r="AF95" s="11">
        <f t="shared" si="39"/>
        <v>2.814338072149525</v>
      </c>
      <c r="AG95" s="12">
        <f t="shared" si="40"/>
        <v>0.2459016393442623</v>
      </c>
      <c r="AH95" s="12">
        <f t="shared" si="41"/>
        <v>0.3321492007104796</v>
      </c>
      <c r="AI95" s="12">
        <f t="shared" si="42"/>
        <v>0.48360655737704916</v>
      </c>
      <c r="AJ95" s="12">
        <f t="shared" si="43"/>
        <v>0.8157557580875288</v>
      </c>
      <c r="AK95" s="13">
        <f t="shared" si="44"/>
        <v>0.25166872555768344</v>
      </c>
      <c r="AL95" s="13">
        <f t="shared" si="45"/>
        <v>0.337148024994937</v>
      </c>
      <c r="AM95" s="12">
        <f t="shared" si="46"/>
        <v>0.4893736435904703</v>
      </c>
      <c r="AN95" s="13">
        <f t="shared" si="47"/>
        <v>0.8265216685854073</v>
      </c>
      <c r="AO95" s="13">
        <f t="shared" si="48"/>
        <v>0.0057670862134211465</v>
      </c>
      <c r="AP95" s="13">
        <f t="shared" si="49"/>
        <v>0.004998824284457415</v>
      </c>
    </row>
    <row r="96" spans="1:42" ht="12.75">
      <c r="A96" s="10" t="s">
        <v>225</v>
      </c>
      <c r="B96" s="10" t="s">
        <v>226</v>
      </c>
      <c r="C96" s="10" t="s">
        <v>509</v>
      </c>
      <c r="D96" s="10">
        <v>341</v>
      </c>
      <c r="E96" s="10">
        <v>309</v>
      </c>
      <c r="F96" s="10">
        <v>78</v>
      </c>
      <c r="G96" s="10">
        <v>54</v>
      </c>
      <c r="H96" s="10">
        <v>14</v>
      </c>
      <c r="I96" s="10">
        <v>4</v>
      </c>
      <c r="J96" s="10">
        <v>6</v>
      </c>
      <c r="K96" s="10">
        <v>23</v>
      </c>
      <c r="L96" s="10">
        <v>60</v>
      </c>
      <c r="M96" s="10">
        <v>6</v>
      </c>
      <c r="N96" s="10">
        <v>1</v>
      </c>
      <c r="O96" s="10">
        <v>0.0833333</v>
      </c>
      <c r="P96" s="10">
        <f t="shared" si="64"/>
        <v>0.17647058823529413</v>
      </c>
      <c r="Q96" s="10">
        <f t="shared" si="65"/>
        <v>0.32941176470588235</v>
      </c>
      <c r="R96" s="10">
        <f t="shared" si="66"/>
        <v>0.49411764705882355</v>
      </c>
      <c r="S96" s="10">
        <f t="shared" si="67"/>
        <v>0.0873015873015873</v>
      </c>
      <c r="T96" s="10">
        <f t="shared" si="68"/>
        <v>255</v>
      </c>
      <c r="U96" s="10">
        <v>2</v>
      </c>
      <c r="V96" s="10">
        <v>84</v>
      </c>
      <c r="W96" s="10">
        <v>126</v>
      </c>
      <c r="X96" s="10">
        <v>11</v>
      </c>
      <c r="Y96" s="10">
        <v>45</v>
      </c>
      <c r="Z96" s="10">
        <v>1275</v>
      </c>
      <c r="AA96" s="10">
        <v>3.739002933</v>
      </c>
      <c r="AB96" s="10">
        <v>0.289157</v>
      </c>
      <c r="AC96" s="16">
        <f>IF(ISERROR((J96/W96)*(0.0261231)+(X96/W96)*(-0.0995367)+(P96)*(0.0847392)+(W96/V96)*(-0.0317976)+(N96)*(0.0005908)+((E96-L96)/E96)*(-0.0701565)+(0)+0.3942664),"-",((J96/W96)*(0.0261231)+(X96/W96)*(-0.0995367)+(P96)*(0.0847392)+(W96/V96)*(-0.0317976)+(N96)*(0.0005908)+((E96-L96)/E96)*(-0.0701565)+(0)+0.3942664))</f>
        <v>0.2981351430679068</v>
      </c>
      <c r="AD96" s="13">
        <f t="shared" si="69"/>
        <v>0.008978143067906785</v>
      </c>
      <c r="AE96" s="11">
        <f t="shared" si="70"/>
        <v>80.23565062390878</v>
      </c>
      <c r="AF96" s="11">
        <f t="shared" si="39"/>
        <v>2.235650623908782</v>
      </c>
      <c r="AG96" s="12">
        <f t="shared" si="40"/>
        <v>0.2524271844660194</v>
      </c>
      <c r="AH96" s="12">
        <f t="shared" si="41"/>
        <v>0.3029411764705882</v>
      </c>
      <c r="AI96" s="12">
        <f t="shared" si="42"/>
        <v>0.3656957928802589</v>
      </c>
      <c r="AJ96" s="12">
        <f t="shared" si="43"/>
        <v>0.6686369693508472</v>
      </c>
      <c r="AK96" s="13">
        <f t="shared" si="44"/>
        <v>0.2596622997537501</v>
      </c>
      <c r="AL96" s="13">
        <f t="shared" si="45"/>
        <v>0.30951661948208464</v>
      </c>
      <c r="AM96" s="12">
        <f t="shared" si="46"/>
        <v>0.37293090816798957</v>
      </c>
      <c r="AN96" s="13">
        <f t="shared" si="47"/>
        <v>0.6824475276500742</v>
      </c>
      <c r="AO96" s="13">
        <f t="shared" si="48"/>
        <v>0.007235115287730687</v>
      </c>
      <c r="AP96" s="13">
        <f t="shared" si="49"/>
        <v>0.006575443011496429</v>
      </c>
    </row>
    <row r="97" spans="1:42" ht="12.75">
      <c r="A97" s="10" t="s">
        <v>473</v>
      </c>
      <c r="B97" s="10" t="s">
        <v>326</v>
      </c>
      <c r="C97" s="10" t="s">
        <v>282</v>
      </c>
      <c r="D97" s="10">
        <v>515</v>
      </c>
      <c r="E97" s="10">
        <v>453</v>
      </c>
      <c r="F97" s="10">
        <v>122</v>
      </c>
      <c r="G97" s="10">
        <v>74</v>
      </c>
      <c r="H97" s="10">
        <v>26</v>
      </c>
      <c r="I97" s="10">
        <v>2</v>
      </c>
      <c r="J97" s="10">
        <v>20</v>
      </c>
      <c r="K97" s="10">
        <v>50</v>
      </c>
      <c r="L97" s="10">
        <v>107</v>
      </c>
      <c r="M97" s="10">
        <v>3</v>
      </c>
      <c r="N97" s="10">
        <v>9</v>
      </c>
      <c r="O97" s="10">
        <v>0.107143</v>
      </c>
      <c r="P97" s="10">
        <f t="shared" si="64"/>
        <v>0.166189111747851</v>
      </c>
      <c r="Q97" s="10">
        <f t="shared" si="65"/>
        <v>0.4813753581661891</v>
      </c>
      <c r="R97" s="10">
        <f t="shared" si="66"/>
        <v>0.3524355300859599</v>
      </c>
      <c r="S97" s="10">
        <f t="shared" si="67"/>
        <v>0.12195121951219512</v>
      </c>
      <c r="T97" s="10">
        <f t="shared" si="68"/>
        <v>349</v>
      </c>
      <c r="U97" s="10">
        <v>8</v>
      </c>
      <c r="V97" s="10">
        <v>168</v>
      </c>
      <c r="W97" s="10">
        <v>123</v>
      </c>
      <c r="X97" s="10">
        <v>15</v>
      </c>
      <c r="Y97" s="10">
        <v>58</v>
      </c>
      <c r="Z97" s="10">
        <v>1979</v>
      </c>
      <c r="AA97" s="10">
        <v>3.842718447</v>
      </c>
      <c r="AB97" s="10">
        <v>0.31003</v>
      </c>
      <c r="AC97" s="16">
        <f>IF(ISERROR((J97/W97)*(0.0261231)+(X97/W97)*(-0.0995367)+(P97)*(0.0847392)+(W97/V97)*(-0.0317976)+(N97)*(0.0005908)+((E97-L97)/E97)*(-0.0701565)+(-0.0096755)+0.3942664),"-",((J97/W97)*(0.0261231)+(X97/W97)*(-0.0995367)+(P97)*(0.0847392)+(W97/V97)*(-0.0317976)+(N97)*(0.0005908)+((E97-L97)/E97)*(-0.0701565)+(-0.0096755)+0.3942664))</f>
        <v>0.31923416536850896</v>
      </c>
      <c r="AD97" s="13">
        <f t="shared" si="69"/>
        <v>0.009204165368508987</v>
      </c>
      <c r="AE97" s="11">
        <f t="shared" si="70"/>
        <v>125.02804040623944</v>
      </c>
      <c r="AF97" s="11">
        <f t="shared" si="39"/>
        <v>3.028040406239441</v>
      </c>
      <c r="AG97" s="12">
        <f t="shared" si="40"/>
        <v>0.2693156732891832</v>
      </c>
      <c r="AH97" s="12">
        <f t="shared" si="41"/>
        <v>0.35019455252918286</v>
      </c>
      <c r="AI97" s="12">
        <f t="shared" si="42"/>
        <v>0.46578366445916114</v>
      </c>
      <c r="AJ97" s="12">
        <f t="shared" si="43"/>
        <v>0.815978216988344</v>
      </c>
      <c r="AK97" s="13">
        <f t="shared" si="44"/>
        <v>0.27600008919699653</v>
      </c>
      <c r="AL97" s="13">
        <f t="shared" si="45"/>
        <v>0.35608568172420124</v>
      </c>
      <c r="AM97" s="12">
        <f t="shared" si="46"/>
        <v>0.47246808036697446</v>
      </c>
      <c r="AN97" s="13">
        <f t="shared" si="47"/>
        <v>0.8285537620911757</v>
      </c>
      <c r="AO97" s="13">
        <f t="shared" si="48"/>
        <v>0.006684415907813324</v>
      </c>
      <c r="AP97" s="13">
        <f t="shared" si="49"/>
        <v>0.005891129195018385</v>
      </c>
    </row>
    <row r="98" spans="1:42" ht="12.75">
      <c r="A98" s="10" t="s">
        <v>223</v>
      </c>
      <c r="B98" s="10" t="s">
        <v>224</v>
      </c>
      <c r="C98" s="10" t="s">
        <v>509</v>
      </c>
      <c r="D98" s="10">
        <v>386</v>
      </c>
      <c r="E98" s="10">
        <v>358</v>
      </c>
      <c r="F98" s="10">
        <v>84</v>
      </c>
      <c r="G98" s="10">
        <v>42</v>
      </c>
      <c r="H98" s="10">
        <v>23</v>
      </c>
      <c r="I98" s="10">
        <v>3</v>
      </c>
      <c r="J98" s="10">
        <v>16</v>
      </c>
      <c r="K98" s="10">
        <v>24</v>
      </c>
      <c r="L98" s="10">
        <v>119</v>
      </c>
      <c r="M98" s="10">
        <v>1</v>
      </c>
      <c r="N98" s="10">
        <v>1</v>
      </c>
      <c r="O98" s="10">
        <v>0.038961</v>
      </c>
      <c r="P98" s="10">
        <f t="shared" si="64"/>
        <v>0.2125</v>
      </c>
      <c r="Q98" s="10">
        <f t="shared" si="65"/>
        <v>0.32083333333333336</v>
      </c>
      <c r="R98" s="10">
        <f t="shared" si="66"/>
        <v>0.4666666666666667</v>
      </c>
      <c r="S98" s="10">
        <f t="shared" si="67"/>
        <v>0.10714285714285714</v>
      </c>
      <c r="T98" s="10">
        <f t="shared" si="68"/>
        <v>240</v>
      </c>
      <c r="U98" s="10">
        <v>3</v>
      </c>
      <c r="V98" s="10">
        <v>77</v>
      </c>
      <c r="W98" s="10">
        <v>112</v>
      </c>
      <c r="X98" s="10">
        <v>12</v>
      </c>
      <c r="Y98" s="10">
        <v>51</v>
      </c>
      <c r="Z98" s="10">
        <v>1530</v>
      </c>
      <c r="AA98" s="10">
        <v>3.96373057</v>
      </c>
      <c r="AB98" s="10">
        <v>0.303571</v>
      </c>
      <c r="AC98" s="16">
        <f>IF(ISERROR((J98/W98)*(0.0261231)+(X98/W98)*(-0.0995367)+(P98)*(0.0847392)+(W98/V98)*(-0.0317976)+(N98)*(0.0005908)+((E98-L98)/E98)*(-0.0701565)+(0)+0.3942664),"-",((J98/W98)*(0.0261231)+(X98/W98)*(-0.0995367)+(P98)*(0.0847392)+(W98/V98)*(-0.0317976)+(N98)*(0.0005908)+((E98-L98)/E98)*(-0.0701565)+(0)+0.3942664))</f>
        <v>0.31284412782884713</v>
      </c>
      <c r="AD98" s="13">
        <f t="shared" si="69"/>
        <v>0.00927312782884715</v>
      </c>
      <c r="AE98" s="11">
        <f t="shared" si="70"/>
        <v>86.07708463366176</v>
      </c>
      <c r="AF98" s="11">
        <f t="shared" si="39"/>
        <v>2.077084633661755</v>
      </c>
      <c r="AG98" s="12">
        <f t="shared" si="40"/>
        <v>0.2346368715083799</v>
      </c>
      <c r="AH98" s="12">
        <f t="shared" si="41"/>
        <v>0.28756476683937826</v>
      </c>
      <c r="AI98" s="12">
        <f t="shared" si="42"/>
        <v>0.441340782122905</v>
      </c>
      <c r="AJ98" s="12">
        <f t="shared" si="43"/>
        <v>0.7289055489622833</v>
      </c>
      <c r="AK98" s="13">
        <f t="shared" si="44"/>
        <v>0.24043878389290993</v>
      </c>
      <c r="AL98" s="13">
        <f t="shared" si="45"/>
        <v>0.29294581511311335</v>
      </c>
      <c r="AM98" s="12">
        <f t="shared" si="46"/>
        <v>0.44714269450743505</v>
      </c>
      <c r="AN98" s="13">
        <f t="shared" si="47"/>
        <v>0.7400885096205484</v>
      </c>
      <c r="AO98" s="13">
        <f t="shared" si="48"/>
        <v>0.005801912384530039</v>
      </c>
      <c r="AP98" s="13">
        <f t="shared" si="49"/>
        <v>0.0053810482737350895</v>
      </c>
    </row>
    <row r="99" spans="1:42" ht="12.75">
      <c r="A99" s="10" t="s">
        <v>213</v>
      </c>
      <c r="B99" s="10" t="s">
        <v>214</v>
      </c>
      <c r="C99" s="10" t="s">
        <v>509</v>
      </c>
      <c r="D99" s="10">
        <v>732</v>
      </c>
      <c r="E99" s="10">
        <v>660</v>
      </c>
      <c r="F99" s="10">
        <v>212</v>
      </c>
      <c r="G99" s="10">
        <v>129</v>
      </c>
      <c r="H99" s="10">
        <v>46</v>
      </c>
      <c r="I99" s="10">
        <v>5</v>
      </c>
      <c r="J99" s="10">
        <v>32</v>
      </c>
      <c r="K99" s="10">
        <v>52</v>
      </c>
      <c r="L99" s="10">
        <v>98</v>
      </c>
      <c r="M99" s="10">
        <v>5</v>
      </c>
      <c r="N99" s="10">
        <v>39</v>
      </c>
      <c r="O99" s="10">
        <v>0.0909091</v>
      </c>
      <c r="P99" s="10">
        <f t="shared" si="64"/>
        <v>0.2291296625222025</v>
      </c>
      <c r="Q99" s="10">
        <f t="shared" si="65"/>
        <v>0.42984014209591476</v>
      </c>
      <c r="R99" s="10">
        <f t="shared" si="66"/>
        <v>0.3410301953818828</v>
      </c>
      <c r="S99" s="10">
        <f t="shared" si="67"/>
        <v>0.10416666666666667</v>
      </c>
      <c r="T99" s="10">
        <f t="shared" si="68"/>
        <v>563</v>
      </c>
      <c r="U99" s="10">
        <v>9</v>
      </c>
      <c r="V99" s="10">
        <v>242</v>
      </c>
      <c r="W99" s="10">
        <v>192</v>
      </c>
      <c r="X99" s="10">
        <v>20</v>
      </c>
      <c r="Y99" s="10">
        <v>129</v>
      </c>
      <c r="Z99" s="10">
        <v>2818</v>
      </c>
      <c r="AA99" s="10">
        <v>3.849726776</v>
      </c>
      <c r="AB99" s="10">
        <v>0.336449</v>
      </c>
      <c r="AC99" s="16">
        <f>IF(ISERROR((J99/W99)*(0.0261231)+(X99/W99)*(-0.0995367)+(P99)*(0.0847392)+(W99/V99)*(-0.0317976)+(N99)*(0.0005908)+((E99-L99)/E99)*(-0.0701565)+(0)+0.3942664),"-",((J99/W99)*(0.0261231)+(X99/W99)*(-0.0995367)+(P99)*(0.0847392)+(W99/V99)*(-0.0317976)+(N99)*(0.0005908)+((E99-L99)/E99)*(-0.0701565)+(0)+0.3942664))</f>
        <v>0.3457421373872444</v>
      </c>
      <c r="AD99" s="13">
        <f t="shared" si="69"/>
        <v>0.00929313738724441</v>
      </c>
      <c r="AE99" s="11">
        <f t="shared" si="70"/>
        <v>216.97204350217575</v>
      </c>
      <c r="AF99" s="11">
        <f t="shared" si="39"/>
        <v>4.972043502175751</v>
      </c>
      <c r="AG99" s="12">
        <f t="shared" si="40"/>
        <v>0.3212121212121212</v>
      </c>
      <c r="AH99" s="12">
        <f t="shared" si="41"/>
        <v>0.3760330578512397</v>
      </c>
      <c r="AI99" s="12">
        <f t="shared" si="42"/>
        <v>0.5409090909090909</v>
      </c>
      <c r="AJ99" s="12">
        <f t="shared" si="43"/>
        <v>0.9169421487603306</v>
      </c>
      <c r="AK99" s="13">
        <f t="shared" si="44"/>
        <v>0.32874552045784206</v>
      </c>
      <c r="AL99" s="13">
        <f t="shared" si="45"/>
        <v>0.3828816026200768</v>
      </c>
      <c r="AM99" s="12">
        <f t="shared" si="46"/>
        <v>0.5484424901548117</v>
      </c>
      <c r="AN99" s="13">
        <f t="shared" si="47"/>
        <v>0.9313240927748885</v>
      </c>
      <c r="AO99" s="13">
        <f t="shared" si="48"/>
        <v>0.007533399245720829</v>
      </c>
      <c r="AP99" s="13">
        <f t="shared" si="49"/>
        <v>0.006848544768837117</v>
      </c>
    </row>
    <row r="100" spans="1:42" ht="12.75">
      <c r="A100" s="10" t="s">
        <v>487</v>
      </c>
      <c r="B100" s="10" t="s">
        <v>488</v>
      </c>
      <c r="C100" s="10" t="s">
        <v>565</v>
      </c>
      <c r="D100" s="10">
        <v>394</v>
      </c>
      <c r="E100" s="10">
        <v>362</v>
      </c>
      <c r="F100" s="10">
        <v>95</v>
      </c>
      <c r="G100" s="10">
        <v>54</v>
      </c>
      <c r="H100" s="10">
        <v>24</v>
      </c>
      <c r="I100" s="10">
        <v>5</v>
      </c>
      <c r="J100" s="10">
        <v>12</v>
      </c>
      <c r="K100" s="10">
        <v>23</v>
      </c>
      <c r="L100" s="10">
        <v>88</v>
      </c>
      <c r="M100" s="10">
        <v>3</v>
      </c>
      <c r="N100" s="10">
        <v>2</v>
      </c>
      <c r="O100" s="10">
        <v>0.0540541</v>
      </c>
      <c r="P100" s="10">
        <f t="shared" si="64"/>
        <v>0.22743682310469315</v>
      </c>
      <c r="Q100" s="10">
        <f t="shared" si="65"/>
        <v>0.4007220216606498</v>
      </c>
      <c r="R100" s="10">
        <f t="shared" si="66"/>
        <v>0.37184115523465705</v>
      </c>
      <c r="S100" s="10">
        <f t="shared" si="67"/>
        <v>0.07766990291262135</v>
      </c>
      <c r="T100" s="10">
        <f t="shared" si="68"/>
        <v>277</v>
      </c>
      <c r="U100" s="10">
        <v>5</v>
      </c>
      <c r="V100" s="10">
        <v>111</v>
      </c>
      <c r="W100" s="10">
        <v>103</v>
      </c>
      <c r="X100" s="10">
        <v>8</v>
      </c>
      <c r="Y100" s="10">
        <v>63</v>
      </c>
      <c r="Z100" s="10">
        <v>1427</v>
      </c>
      <c r="AA100" s="10">
        <f>Z100/D100</f>
        <v>3.6218274111675126</v>
      </c>
      <c r="AB100" s="10">
        <v>0.313208</v>
      </c>
      <c r="AC100" s="16">
        <f>IF(ISERROR((J100/W100)*(0.0261231)+(X100/W100)*(-0.0995367)+(P100)*(0.0847392)+(W100/V100)*(-0.0317976)+(N100)*(0.0005908)+((E100-L100)/E100)*(-0.0701565)+(-0.0047516)+0.3942664),"-",((J100/W100)*(0.0261231)+(X100/W100)*(-0.0995367)+(P100)*(0.0847392)+(W100/V100)*(-0.0317976)+(N100)*(0.0005908)+((E100-L100)/E100)*(-0.0701565)+(-0.0047516)+0.3942664))</f>
        <v>0.32267391427980485</v>
      </c>
      <c r="AD100" s="13">
        <f t="shared" si="69"/>
        <v>0.009465914279804866</v>
      </c>
      <c r="AE100" s="11">
        <f t="shared" si="70"/>
        <v>97.50858728414829</v>
      </c>
      <c r="AF100" s="11">
        <f t="shared" si="39"/>
        <v>2.508587284148291</v>
      </c>
      <c r="AG100" s="12">
        <f t="shared" si="40"/>
        <v>0.26243093922651933</v>
      </c>
      <c r="AH100" s="12">
        <f t="shared" si="41"/>
        <v>0.31297709923664124</v>
      </c>
      <c r="AI100" s="12">
        <f t="shared" si="42"/>
        <v>0.43646408839779005</v>
      </c>
      <c r="AJ100" s="12">
        <f t="shared" si="43"/>
        <v>0.7494411876344313</v>
      </c>
      <c r="AK100" s="13">
        <f t="shared" si="44"/>
        <v>0.2693607383540008</v>
      </c>
      <c r="AL100" s="13">
        <f t="shared" si="45"/>
        <v>0.3193602729876547</v>
      </c>
      <c r="AM100" s="12">
        <f t="shared" si="46"/>
        <v>0.44339388752527154</v>
      </c>
      <c r="AN100" s="13">
        <f t="shared" si="47"/>
        <v>0.7627541605129262</v>
      </c>
      <c r="AO100" s="13">
        <f t="shared" si="48"/>
        <v>0.006929799127481484</v>
      </c>
      <c r="AP100" s="13">
        <f t="shared" si="49"/>
        <v>0.006383173751013438</v>
      </c>
    </row>
    <row r="101" spans="1:42" ht="12.75">
      <c r="A101" s="10" t="s">
        <v>534</v>
      </c>
      <c r="B101" s="10" t="s">
        <v>476</v>
      </c>
      <c r="C101" s="10" t="s">
        <v>516</v>
      </c>
      <c r="D101" s="10">
        <v>558</v>
      </c>
      <c r="E101" s="10">
        <v>490</v>
      </c>
      <c r="F101" s="10">
        <v>116</v>
      </c>
      <c r="G101" s="10">
        <v>80</v>
      </c>
      <c r="H101" s="10">
        <v>23</v>
      </c>
      <c r="I101" s="10">
        <v>0</v>
      </c>
      <c r="J101" s="10">
        <v>13</v>
      </c>
      <c r="K101" s="10">
        <v>51</v>
      </c>
      <c r="L101" s="10">
        <v>124</v>
      </c>
      <c r="M101" s="10">
        <v>6</v>
      </c>
      <c r="N101" s="10">
        <v>1</v>
      </c>
      <c r="O101" s="10">
        <v>0.03968253968253968</v>
      </c>
      <c r="P101" s="10">
        <v>0.1935483870967742</v>
      </c>
      <c r="Q101" s="10">
        <v>0.3387096774193548</v>
      </c>
      <c r="R101" s="10">
        <v>0.46774193548387094</v>
      </c>
      <c r="S101" s="10">
        <v>0.10919540229885058</v>
      </c>
      <c r="T101" s="46">
        <v>372</v>
      </c>
      <c r="U101" s="46">
        <v>4</v>
      </c>
      <c r="V101" s="46">
        <v>126</v>
      </c>
      <c r="W101" s="52">
        <v>174</v>
      </c>
      <c r="X101" s="10">
        <v>19</v>
      </c>
      <c r="Y101" s="10">
        <v>72</v>
      </c>
      <c r="Z101" s="10">
        <v>2075</v>
      </c>
      <c r="AA101" s="46">
        <v>3.718637992831541</v>
      </c>
      <c r="AB101" s="10">
        <v>0.28690807799442897</v>
      </c>
      <c r="AC101" s="52">
        <v>0.2967136474160109</v>
      </c>
      <c r="AD101" s="13">
        <v>0.00980556942158195</v>
      </c>
      <c r="AE101" s="10">
        <v>119.23556271282291</v>
      </c>
      <c r="AF101" s="11">
        <f t="shared" si="39"/>
        <v>3.2355627128229116</v>
      </c>
      <c r="AG101" s="12">
        <f t="shared" si="40"/>
        <v>0.23673469387755103</v>
      </c>
      <c r="AH101" s="12">
        <f t="shared" si="41"/>
        <v>0.3103448275862069</v>
      </c>
      <c r="AI101" s="12">
        <f t="shared" si="42"/>
        <v>0.3693877551020408</v>
      </c>
      <c r="AJ101" s="12">
        <f t="shared" si="43"/>
        <v>0.6797325826882477</v>
      </c>
      <c r="AK101" s="13">
        <f t="shared" si="44"/>
        <v>0.2433378830873937</v>
      </c>
      <c r="AL101" s="13">
        <f t="shared" si="45"/>
        <v>0.31621699221927935</v>
      </c>
      <c r="AM101" s="12">
        <f t="shared" si="46"/>
        <v>0.3759909443118835</v>
      </c>
      <c r="AN101" s="13">
        <f t="shared" si="47"/>
        <v>0.6922079365311629</v>
      </c>
      <c r="AO101" s="13">
        <f t="shared" si="48"/>
        <v>0.00660318920984268</v>
      </c>
      <c r="AP101" s="13">
        <f t="shared" si="49"/>
        <v>0.005872164633072441</v>
      </c>
    </row>
    <row r="102" spans="1:42" ht="12.75">
      <c r="A102" s="10" t="s">
        <v>558</v>
      </c>
      <c r="B102" s="10" t="s">
        <v>444</v>
      </c>
      <c r="C102" s="10" t="s">
        <v>544</v>
      </c>
      <c r="D102" s="10">
        <v>494</v>
      </c>
      <c r="E102" s="10">
        <v>449</v>
      </c>
      <c r="F102" s="10">
        <v>124</v>
      </c>
      <c r="G102" s="10">
        <v>84</v>
      </c>
      <c r="H102" s="10">
        <v>35</v>
      </c>
      <c r="I102" s="10">
        <v>0</v>
      </c>
      <c r="J102" s="10">
        <v>5</v>
      </c>
      <c r="K102" s="10">
        <v>33</v>
      </c>
      <c r="L102" s="10">
        <v>65</v>
      </c>
      <c r="M102" s="10">
        <v>4</v>
      </c>
      <c r="N102" s="10">
        <v>9</v>
      </c>
      <c r="O102" s="10">
        <v>0.0728477</v>
      </c>
      <c r="P102" s="10">
        <f aca="true" t="shared" si="71" ref="P102:P111">Y102/T102</f>
        <v>0.22997416020671835</v>
      </c>
      <c r="Q102" s="10">
        <f aca="true" t="shared" si="72" ref="Q102:Q111">V102/T102</f>
        <v>0.39018087855297157</v>
      </c>
      <c r="R102" s="10">
        <f aca="true" t="shared" si="73" ref="R102:R111">W102/T102</f>
        <v>0.3798449612403101</v>
      </c>
      <c r="S102" s="10">
        <f aca="true" t="shared" si="74" ref="S102:S111">X102/W102</f>
        <v>0.08163265306122448</v>
      </c>
      <c r="T102" s="10">
        <f aca="true" t="shared" si="75" ref="T102:T111">V102+W102+Y102</f>
        <v>387</v>
      </c>
      <c r="U102" s="10">
        <v>8</v>
      </c>
      <c r="V102" s="10">
        <v>151</v>
      </c>
      <c r="W102" s="10">
        <v>147</v>
      </c>
      <c r="X102" s="10">
        <v>12</v>
      </c>
      <c r="Y102" s="10">
        <v>89</v>
      </c>
      <c r="Z102" s="10">
        <v>1941</v>
      </c>
      <c r="AA102" s="10">
        <f>Z102/D102</f>
        <v>3.92914979757085</v>
      </c>
      <c r="AB102" s="10">
        <v>0.310705</v>
      </c>
      <c r="AC102" s="16">
        <f>IF(ISERROR((J102/W102)*(0.0261231)+(X102/W102)*(-0.0995367)+(P102)*(0.0847392)+(W102/V102)*(-0.0317976)+(N102)*(0.0005908)+((E102-L102)/E102)*(-0.0701565)+(-0.000348)+0.3942664),"-",((J102/W102)*(0.0261231)+(X102/W102)*(-0.0995367)+(P102)*(0.0847392)+(W102/V102)*(-0.0317976)+(N102)*(0.0005908)+((E102-L102)/E102)*(-0.0701565)+(-0.000348)+0.3942664))</f>
        <v>0.3205310289962946</v>
      </c>
      <c r="AD102" s="13">
        <f aca="true" t="shared" si="76" ref="AD102:AD111">AC102-AB102</f>
        <v>0.009826028996294589</v>
      </c>
      <c r="AE102" s="11">
        <f aca="true" t="shared" si="77" ref="AE102:AE111">AC102*(E102-L102-J102+M102)+J102</f>
        <v>127.76338410558083</v>
      </c>
      <c r="AF102" s="11">
        <f t="shared" si="39"/>
        <v>3.763384105580826</v>
      </c>
      <c r="AG102" s="12">
        <f t="shared" si="40"/>
        <v>0.27616926503340755</v>
      </c>
      <c r="AH102" s="12">
        <f t="shared" si="41"/>
        <v>0.3340080971659919</v>
      </c>
      <c r="AI102" s="12">
        <f t="shared" si="42"/>
        <v>0.39420935412026725</v>
      </c>
      <c r="AJ102" s="12">
        <f t="shared" si="43"/>
        <v>0.7282174512862591</v>
      </c>
      <c r="AK102" s="13">
        <f t="shared" si="44"/>
        <v>0.28455096682757425</v>
      </c>
      <c r="AL102" s="13">
        <f t="shared" si="45"/>
        <v>0.34162628361453606</v>
      </c>
      <c r="AM102" s="12">
        <f t="shared" si="46"/>
        <v>0.40259105591443395</v>
      </c>
      <c r="AN102" s="13">
        <f t="shared" si="47"/>
        <v>0.74421733952897</v>
      </c>
      <c r="AO102" s="13">
        <f t="shared" si="48"/>
        <v>0.008381701794166696</v>
      </c>
      <c r="AP102" s="13">
        <f t="shared" si="49"/>
        <v>0.007618186448544173</v>
      </c>
    </row>
    <row r="103" spans="1:42" ht="12.75">
      <c r="A103" s="10" t="s">
        <v>190</v>
      </c>
      <c r="B103" s="10" t="s">
        <v>468</v>
      </c>
      <c r="C103" s="10" t="s">
        <v>562</v>
      </c>
      <c r="D103" s="10">
        <v>538</v>
      </c>
      <c r="E103" s="10">
        <v>487</v>
      </c>
      <c r="F103" s="10">
        <v>145</v>
      </c>
      <c r="G103" s="10">
        <v>84</v>
      </c>
      <c r="H103" s="10">
        <v>31</v>
      </c>
      <c r="I103" s="10">
        <v>5</v>
      </c>
      <c r="J103" s="10">
        <v>25</v>
      </c>
      <c r="K103" s="10">
        <v>39</v>
      </c>
      <c r="L103" s="10">
        <v>93</v>
      </c>
      <c r="M103" s="10">
        <v>10</v>
      </c>
      <c r="N103" s="10">
        <v>8</v>
      </c>
      <c r="O103" s="10">
        <v>0.0898204</v>
      </c>
      <c r="P103" s="10">
        <f t="shared" si="71"/>
        <v>0.2103960396039604</v>
      </c>
      <c r="Q103" s="10">
        <f t="shared" si="72"/>
        <v>0.41336633663366334</v>
      </c>
      <c r="R103" s="10">
        <f t="shared" si="73"/>
        <v>0.37623762376237624</v>
      </c>
      <c r="S103" s="10">
        <f t="shared" si="74"/>
        <v>0.046052631578947366</v>
      </c>
      <c r="T103" s="10">
        <f t="shared" si="75"/>
        <v>404</v>
      </c>
      <c r="U103" s="10">
        <v>2</v>
      </c>
      <c r="V103" s="10">
        <v>167</v>
      </c>
      <c r="W103" s="10">
        <v>152</v>
      </c>
      <c r="X103" s="10">
        <v>7</v>
      </c>
      <c r="Y103" s="10">
        <v>85</v>
      </c>
      <c r="Z103" s="10">
        <v>1925</v>
      </c>
      <c r="AA103" s="10">
        <v>3.578066914</v>
      </c>
      <c r="AB103" s="10">
        <v>0.316623</v>
      </c>
      <c r="AC103" s="16">
        <f>IF(ISERROR((J103/W103)*(0.0261231)+(X103/W103)*(-0.0995367)+(P103)*(0.0847392)+(W103/V103)*(-0.0317976)+(N103)*(0.0005908)+((E103-L103)/E103)*(-0.0701565)+(-0.0043388)+0.3942664),"-",((J103/W103)*(0.0261231)+(X103/W103)*(-0.0995367)+(P103)*(0.0847392)+(W103/V103)*(-0.0317976)+(N103)*(0.0005908)+((E103-L103)/E103)*(-0.0701565)+(-0.0043388)+0.3942664))</f>
        <v>0.3264948419669446</v>
      </c>
      <c r="AD103" s="13">
        <f t="shared" si="76"/>
        <v>0.009871841966944628</v>
      </c>
      <c r="AE103" s="11">
        <f t="shared" si="77"/>
        <v>148.74154510547203</v>
      </c>
      <c r="AF103" s="11">
        <f t="shared" si="39"/>
        <v>3.741545105472028</v>
      </c>
      <c r="AG103" s="12">
        <f t="shared" si="40"/>
        <v>0.29774127310061604</v>
      </c>
      <c r="AH103" s="12">
        <f t="shared" si="41"/>
        <v>0.34572490706319703</v>
      </c>
      <c r="AI103" s="12">
        <f t="shared" si="42"/>
        <v>0.5215605749486653</v>
      </c>
      <c r="AJ103" s="12">
        <f t="shared" si="43"/>
        <v>0.8672854820118623</v>
      </c>
      <c r="AK103" s="13">
        <f t="shared" si="44"/>
        <v>0.30542411725969615</v>
      </c>
      <c r="AL103" s="13">
        <f t="shared" si="45"/>
        <v>0.3526794518689071</v>
      </c>
      <c r="AM103" s="12">
        <f t="shared" si="46"/>
        <v>0.5292434191077453</v>
      </c>
      <c r="AN103" s="13">
        <f t="shared" si="47"/>
        <v>0.8819228709766525</v>
      </c>
      <c r="AO103" s="13">
        <f t="shared" si="48"/>
        <v>0.007682844159080104</v>
      </c>
      <c r="AP103" s="13">
        <f t="shared" si="49"/>
        <v>0.006954544805710061</v>
      </c>
    </row>
    <row r="104" spans="1:42" ht="12.75">
      <c r="A104" s="10" t="s">
        <v>276</v>
      </c>
      <c r="B104" s="10" t="s">
        <v>488</v>
      </c>
      <c r="C104" s="10" t="s">
        <v>280</v>
      </c>
      <c r="D104" s="10">
        <v>563</v>
      </c>
      <c r="E104" s="10">
        <v>523</v>
      </c>
      <c r="F104" s="10">
        <v>153</v>
      </c>
      <c r="G104" s="10">
        <v>104</v>
      </c>
      <c r="H104" s="10">
        <v>27</v>
      </c>
      <c r="I104" s="10">
        <v>3</v>
      </c>
      <c r="J104" s="10">
        <v>19</v>
      </c>
      <c r="K104" s="10">
        <v>34</v>
      </c>
      <c r="L104" s="10">
        <v>82</v>
      </c>
      <c r="M104" s="10">
        <v>5</v>
      </c>
      <c r="N104" s="10">
        <v>11</v>
      </c>
      <c r="O104" s="10">
        <v>0.0361991</v>
      </c>
      <c r="P104" s="10">
        <f t="shared" si="71"/>
        <v>0.18651685393258427</v>
      </c>
      <c r="Q104" s="10">
        <f t="shared" si="72"/>
        <v>0.4966292134831461</v>
      </c>
      <c r="R104" s="10">
        <f t="shared" si="73"/>
        <v>0.31685393258426964</v>
      </c>
      <c r="S104" s="10">
        <f t="shared" si="74"/>
        <v>0.11347517730496454</v>
      </c>
      <c r="T104" s="10">
        <f t="shared" si="75"/>
        <v>445</v>
      </c>
      <c r="U104" s="10">
        <v>1</v>
      </c>
      <c r="V104" s="10">
        <v>221</v>
      </c>
      <c r="W104" s="10">
        <v>141</v>
      </c>
      <c r="X104" s="10">
        <v>16</v>
      </c>
      <c r="Y104" s="10">
        <v>83</v>
      </c>
      <c r="Z104" s="10">
        <v>2080</v>
      </c>
      <c r="AA104" s="10">
        <v>3.694493783</v>
      </c>
      <c r="AB104" s="10">
        <v>0.313817</v>
      </c>
      <c r="AC104" s="16">
        <f>IF(ISERROR((J104/W104)*(0.0261231)+(X104/W104)*(-0.0995367)+(P104)*(0.0847392)+(W104/V104)*(-0.0317976)+(N104)*(0.0005908)+((E104-L104)/E104)*(-0.0701565)+(-0.0055043)+0.3942664),"-",((J104/W104)*(0.0261231)+(X104/W104)*(-0.0995367)+(P104)*(0.0847392)+(W104/V104)*(-0.0317976)+(N104)*(0.0005908)+((E104-L104)/E104)*(-0.0701565)+(-0.0055043)+0.3942664))</f>
        <v>0.3238474024777167</v>
      </c>
      <c r="AD104" s="13">
        <f t="shared" si="76"/>
        <v>0.010030402477716693</v>
      </c>
      <c r="AE104" s="11">
        <f t="shared" si="77"/>
        <v>157.28284085798504</v>
      </c>
      <c r="AF104" s="11">
        <f t="shared" si="39"/>
        <v>4.282840857985036</v>
      </c>
      <c r="AG104" s="12">
        <f t="shared" si="40"/>
        <v>0.2925430210325048</v>
      </c>
      <c r="AH104" s="12">
        <f t="shared" si="41"/>
        <v>0.3339253996447602</v>
      </c>
      <c r="AI104" s="12">
        <f t="shared" si="42"/>
        <v>0.4588910133843212</v>
      </c>
      <c r="AJ104" s="12">
        <f t="shared" si="43"/>
        <v>0.7928164130290813</v>
      </c>
      <c r="AK104" s="13">
        <f t="shared" si="44"/>
        <v>0.3007320092886903</v>
      </c>
      <c r="AL104" s="13">
        <f t="shared" si="45"/>
        <v>0.3415325770124068</v>
      </c>
      <c r="AM104" s="12">
        <f t="shared" si="46"/>
        <v>0.4670800016405067</v>
      </c>
      <c r="AN104" s="13">
        <f t="shared" si="47"/>
        <v>0.8086125786529135</v>
      </c>
      <c r="AO104" s="13">
        <f t="shared" si="48"/>
        <v>0.008188988256185525</v>
      </c>
      <c r="AP104" s="13">
        <f t="shared" si="49"/>
        <v>0.0076071773676466</v>
      </c>
    </row>
    <row r="105" spans="1:42" ht="12.75">
      <c r="A105" s="10" t="s">
        <v>453</v>
      </c>
      <c r="B105" s="10" t="s">
        <v>454</v>
      </c>
      <c r="C105" s="10" t="s">
        <v>512</v>
      </c>
      <c r="D105" s="10">
        <v>495</v>
      </c>
      <c r="E105" s="10">
        <v>446</v>
      </c>
      <c r="F105" s="10">
        <v>109</v>
      </c>
      <c r="G105" s="10">
        <v>70</v>
      </c>
      <c r="H105" s="10">
        <v>27</v>
      </c>
      <c r="I105" s="10">
        <v>0</v>
      </c>
      <c r="J105" s="10">
        <v>12</v>
      </c>
      <c r="K105" s="10">
        <v>38</v>
      </c>
      <c r="L105" s="10">
        <v>88</v>
      </c>
      <c r="M105" s="10">
        <v>2</v>
      </c>
      <c r="N105" s="10">
        <v>3</v>
      </c>
      <c r="O105" s="10">
        <v>0.036036</v>
      </c>
      <c r="P105" s="10">
        <f t="shared" si="71"/>
        <v>0.21568627450980393</v>
      </c>
      <c r="Q105" s="10">
        <f t="shared" si="72"/>
        <v>0.31092436974789917</v>
      </c>
      <c r="R105" s="10">
        <f t="shared" si="73"/>
        <v>0.4733893557422969</v>
      </c>
      <c r="S105" s="10">
        <f t="shared" si="74"/>
        <v>0.15976331360946747</v>
      </c>
      <c r="T105" s="10">
        <f t="shared" si="75"/>
        <v>357</v>
      </c>
      <c r="U105" s="10">
        <v>7</v>
      </c>
      <c r="V105" s="10">
        <v>111</v>
      </c>
      <c r="W105" s="10">
        <v>169</v>
      </c>
      <c r="X105" s="10">
        <v>27</v>
      </c>
      <c r="Y105" s="10">
        <v>77</v>
      </c>
      <c r="Z105" s="10">
        <v>1875</v>
      </c>
      <c r="AA105" s="10">
        <f>Z105/D105</f>
        <v>3.787878787878788</v>
      </c>
      <c r="AB105" s="10">
        <v>0.278736</v>
      </c>
      <c r="AC105" s="16">
        <f>IF(ISERROR((J105/W105)*(0.0261231)+(X105/W105)*(-0.0995367)+(P105)*(0.0847392)+(W105/V105)*(-0.0317976)+(N105)*(0.0005908)+((E105-L105)/E105)*(-0.0701565)+(-0.0064218)+0.3942664),"-",((J105/W105)*(0.0261231)+(X105/W105)*(-0.0995367)+(P105)*(0.0847392)+(W105/V105)*(-0.0317976)+(N105)*(0.0005908)+((E105-L105)/E105)*(-0.0701565)+(-0.0064218)+0.3942664))</f>
        <v>0.2891201399641757</v>
      </c>
      <c r="AD105" s="13">
        <f t="shared" si="76"/>
        <v>0.010384139964175698</v>
      </c>
      <c r="AE105" s="11">
        <f t="shared" si="77"/>
        <v>112.61380870753314</v>
      </c>
      <c r="AF105" s="11">
        <f t="shared" si="39"/>
        <v>3.6138087075331384</v>
      </c>
      <c r="AG105" s="12">
        <f t="shared" si="40"/>
        <v>0.24439461883408073</v>
      </c>
      <c r="AH105" s="12">
        <f t="shared" si="41"/>
        <v>0.31237322515212984</v>
      </c>
      <c r="AI105" s="12">
        <f t="shared" si="42"/>
        <v>0.3923766816143498</v>
      </c>
      <c r="AJ105" s="12">
        <f t="shared" si="43"/>
        <v>0.7047499067664796</v>
      </c>
      <c r="AK105" s="13">
        <f t="shared" si="44"/>
        <v>0.25249732894065724</v>
      </c>
      <c r="AL105" s="13">
        <f t="shared" si="45"/>
        <v>0.3197034659382011</v>
      </c>
      <c r="AM105" s="12">
        <f t="shared" si="46"/>
        <v>0.4004793917209263</v>
      </c>
      <c r="AN105" s="13">
        <f t="shared" si="47"/>
        <v>0.7201828576591274</v>
      </c>
      <c r="AO105" s="13">
        <f t="shared" si="48"/>
        <v>0.00810271010657651</v>
      </c>
      <c r="AP105" s="13">
        <f t="shared" si="49"/>
        <v>0.0073302407860712515</v>
      </c>
    </row>
    <row r="106" spans="1:42" ht="12.75">
      <c r="A106" s="10" t="s">
        <v>317</v>
      </c>
      <c r="B106" s="10" t="s">
        <v>318</v>
      </c>
      <c r="C106" s="10" t="s">
        <v>282</v>
      </c>
      <c r="D106" s="10">
        <v>692</v>
      </c>
      <c r="E106" s="10">
        <v>569</v>
      </c>
      <c r="F106" s="10">
        <v>170</v>
      </c>
      <c r="G106" s="10">
        <v>95</v>
      </c>
      <c r="H106" s="10">
        <v>36</v>
      </c>
      <c r="I106" s="10">
        <v>1</v>
      </c>
      <c r="J106" s="10">
        <v>38</v>
      </c>
      <c r="K106" s="10">
        <v>107</v>
      </c>
      <c r="L106" s="10">
        <v>106</v>
      </c>
      <c r="M106" s="10">
        <v>6</v>
      </c>
      <c r="N106" s="10">
        <v>1</v>
      </c>
      <c r="O106" s="10">
        <v>0.0544554</v>
      </c>
      <c r="P106" s="10">
        <f t="shared" si="71"/>
        <v>0.19829424307036247</v>
      </c>
      <c r="Q106" s="10">
        <f t="shared" si="72"/>
        <v>0.43070362473347545</v>
      </c>
      <c r="R106" s="10">
        <f t="shared" si="73"/>
        <v>0.37100213219616207</v>
      </c>
      <c r="S106" s="10">
        <f t="shared" si="74"/>
        <v>0.06321839080459771</v>
      </c>
      <c r="T106" s="10">
        <f t="shared" si="75"/>
        <v>469</v>
      </c>
      <c r="U106" s="10">
        <v>10</v>
      </c>
      <c r="V106" s="10">
        <v>202</v>
      </c>
      <c r="W106" s="10">
        <v>174</v>
      </c>
      <c r="X106" s="10">
        <v>11</v>
      </c>
      <c r="Y106" s="10">
        <v>93</v>
      </c>
      <c r="Z106" s="10">
        <v>2629</v>
      </c>
      <c r="AA106" s="10">
        <v>3.799132948</v>
      </c>
      <c r="AB106" s="10">
        <v>0.306264</v>
      </c>
      <c r="AC106" s="16">
        <f>IF(ISERROR((J106/W106)*(0.0261231)+(X106/W106)*(-0.0995367)+(P106)*(0.0847392)+(W106/V106)*(-0.0317976)+(N106)*(0.0005908)+((E106-L106)/E106)*(-0.0701565)+(-0.0096755)+0.3942664),"-",((J106/W106)*(0.0261231)+(X106/W106)*(-0.0995367)+(P106)*(0.0847392)+(W106/V106)*(-0.0317976)+(N106)*(0.0005908)+((E106-L106)/E106)*(-0.0701565)+(-0.0096755)+0.3942664))</f>
        <v>0.3169205549186983</v>
      </c>
      <c r="AD106" s="13">
        <f t="shared" si="76"/>
        <v>0.010656554918698324</v>
      </c>
      <c r="AE106" s="11">
        <f t="shared" si="77"/>
        <v>174.59275916995898</v>
      </c>
      <c r="AF106" s="11">
        <f t="shared" si="39"/>
        <v>4.592759169958981</v>
      </c>
      <c r="AG106" s="12">
        <f t="shared" si="40"/>
        <v>0.29876977152899825</v>
      </c>
      <c r="AH106" s="12">
        <f t="shared" si="41"/>
        <v>0.4147398843930636</v>
      </c>
      <c r="AI106" s="12">
        <f t="shared" si="42"/>
        <v>0.5676625659050967</v>
      </c>
      <c r="AJ106" s="12">
        <f t="shared" si="43"/>
        <v>0.9824024502981603</v>
      </c>
      <c r="AK106" s="13">
        <f t="shared" si="44"/>
        <v>0.3068414045166239</v>
      </c>
      <c r="AL106" s="13">
        <f t="shared" si="45"/>
        <v>0.4213768196097673</v>
      </c>
      <c r="AM106" s="12">
        <f t="shared" si="46"/>
        <v>0.5757341988927223</v>
      </c>
      <c r="AN106" s="13">
        <f t="shared" si="47"/>
        <v>0.9971110185024896</v>
      </c>
      <c r="AO106" s="13">
        <f t="shared" si="48"/>
        <v>0.008071632987625643</v>
      </c>
      <c r="AP106" s="13">
        <f t="shared" si="49"/>
        <v>0.006636935216703721</v>
      </c>
    </row>
    <row r="107" spans="1:42" ht="12.75">
      <c r="A107" s="10" t="s">
        <v>352</v>
      </c>
      <c r="B107" s="10" t="s">
        <v>353</v>
      </c>
      <c r="C107" s="10" t="s">
        <v>506</v>
      </c>
      <c r="D107" s="10">
        <v>571</v>
      </c>
      <c r="E107" s="10">
        <v>529</v>
      </c>
      <c r="F107" s="10">
        <v>146</v>
      </c>
      <c r="G107" s="10">
        <v>115</v>
      </c>
      <c r="H107" s="10">
        <v>23</v>
      </c>
      <c r="I107" s="10">
        <v>6</v>
      </c>
      <c r="J107" s="10">
        <v>2</v>
      </c>
      <c r="K107" s="10">
        <v>22</v>
      </c>
      <c r="L107" s="10">
        <v>67</v>
      </c>
      <c r="M107" s="10">
        <v>4</v>
      </c>
      <c r="N107" s="10">
        <v>9</v>
      </c>
      <c r="O107" s="10">
        <v>0.08</v>
      </c>
      <c r="P107" s="10">
        <f t="shared" si="71"/>
        <v>0.23160173160173161</v>
      </c>
      <c r="Q107" s="10">
        <f t="shared" si="72"/>
        <v>0.487012987012987</v>
      </c>
      <c r="R107" s="10">
        <f t="shared" si="73"/>
        <v>0.2813852813852814</v>
      </c>
      <c r="S107" s="10">
        <f t="shared" si="74"/>
        <v>0.13076923076923078</v>
      </c>
      <c r="T107" s="10">
        <f t="shared" si="75"/>
        <v>462</v>
      </c>
      <c r="U107" s="10">
        <v>8</v>
      </c>
      <c r="V107" s="10">
        <v>225</v>
      </c>
      <c r="W107" s="10">
        <v>130</v>
      </c>
      <c r="X107" s="10">
        <v>17</v>
      </c>
      <c r="Y107" s="10">
        <v>107</v>
      </c>
      <c r="Z107" s="10">
        <v>2181</v>
      </c>
      <c r="AA107" s="10">
        <v>3.819614711</v>
      </c>
      <c r="AB107" s="10">
        <v>0.310345</v>
      </c>
      <c r="AC107" s="16">
        <f>IF(ISERROR((J107/W107)*(0.0261231)+(X107/W107)*(-0.0995367)+(P107)*(0.0847392)+(W107/V107)*(-0.0317976)+(N107)*(0.0005908)+((E107-L107)/E107)*(-0.0701565)+(-0.0056323)+0.3942664),"-",((J107/W107)*(0.0261231)+(X107/W107)*(-0.0995367)+(P107)*(0.0847392)+(W107/V107)*(-0.0317976)+(N107)*(0.0005908)+((E107-L107)/E107)*(-0.0701565)+(-0.0056323)+0.3942664))</f>
        <v>0.3213197608018384</v>
      </c>
      <c r="AD107" s="13">
        <f t="shared" si="76"/>
        <v>0.010974760801838401</v>
      </c>
      <c r="AE107" s="11">
        <f t="shared" si="77"/>
        <v>151.092369012053</v>
      </c>
      <c r="AF107" s="11">
        <f t="shared" si="39"/>
        <v>5.0923690120530125</v>
      </c>
      <c r="AG107" s="12">
        <f t="shared" si="40"/>
        <v>0.27599243856332706</v>
      </c>
      <c r="AH107" s="12">
        <f t="shared" si="41"/>
        <v>0.31261101243339257</v>
      </c>
      <c r="AI107" s="12">
        <f t="shared" si="42"/>
        <v>0.33648393194706994</v>
      </c>
      <c r="AJ107" s="12">
        <f t="shared" si="43"/>
        <v>0.6490949443804626</v>
      </c>
      <c r="AK107" s="13">
        <f t="shared" si="44"/>
        <v>0.28561884501333273</v>
      </c>
      <c r="AL107" s="13">
        <f t="shared" si="45"/>
        <v>0.32165607284556486</v>
      </c>
      <c r="AM107" s="12">
        <f t="shared" si="46"/>
        <v>0.3461103383970756</v>
      </c>
      <c r="AN107" s="13">
        <f t="shared" si="47"/>
        <v>0.6677664112426405</v>
      </c>
      <c r="AO107" s="13">
        <f t="shared" si="48"/>
        <v>0.009626406450005676</v>
      </c>
      <c r="AP107" s="13">
        <f t="shared" si="49"/>
        <v>0.00904506041217229</v>
      </c>
    </row>
    <row r="108" spans="1:42" ht="12.75">
      <c r="A108" s="10" t="s">
        <v>181</v>
      </c>
      <c r="B108" s="10" t="s">
        <v>182</v>
      </c>
      <c r="C108" s="10" t="s">
        <v>549</v>
      </c>
      <c r="D108" s="10">
        <v>662</v>
      </c>
      <c r="E108" s="10">
        <v>596</v>
      </c>
      <c r="F108" s="10">
        <v>163</v>
      </c>
      <c r="G108" s="10">
        <v>111</v>
      </c>
      <c r="H108" s="10">
        <v>36</v>
      </c>
      <c r="I108" s="10">
        <v>4</v>
      </c>
      <c r="J108" s="10">
        <v>12</v>
      </c>
      <c r="K108" s="10">
        <v>54</v>
      </c>
      <c r="L108" s="10">
        <v>112</v>
      </c>
      <c r="M108" s="10">
        <v>8</v>
      </c>
      <c r="N108" s="10">
        <v>9</v>
      </c>
      <c r="O108" s="10">
        <v>0.0465116</v>
      </c>
      <c r="P108" s="10">
        <f t="shared" si="71"/>
        <v>0.21224489795918366</v>
      </c>
      <c r="Q108" s="10">
        <f t="shared" si="72"/>
        <v>0.4387755102040816</v>
      </c>
      <c r="R108" s="10">
        <f t="shared" si="73"/>
        <v>0.3489795918367347</v>
      </c>
      <c r="S108" s="10">
        <f t="shared" si="74"/>
        <v>0.06432748538011696</v>
      </c>
      <c r="T108" s="10">
        <f t="shared" si="75"/>
        <v>490</v>
      </c>
      <c r="U108" s="10">
        <v>4</v>
      </c>
      <c r="V108" s="10">
        <v>215</v>
      </c>
      <c r="W108" s="10">
        <v>171</v>
      </c>
      <c r="X108" s="10">
        <v>11</v>
      </c>
      <c r="Y108" s="10">
        <v>104</v>
      </c>
      <c r="Z108" s="10">
        <v>2638</v>
      </c>
      <c r="AA108" s="10">
        <v>3.98489426</v>
      </c>
      <c r="AB108" s="10">
        <v>0.314583</v>
      </c>
      <c r="AC108" s="16">
        <f>IF(ISERROR((J108/W108)*(0.0261231)+(X108/W108)*(-0.0995367)+(P108)*(0.0847392)+(W108/V108)*(-0.0317976)+(N108)*(0.0005908)+((E108-L108)/E108)*(-0.0701565)+(-0.0047562)+0.3942664),"-",((J108/W108)*(0.0261231)+(X108/W108)*(-0.0995367)+(P108)*(0.0847392)+(W108/V108)*(-0.0317976)+(N108)*(0.0005908)+((E108-L108)/E108)*(-0.0701565)+(-0.0047562)+0.3942664))</f>
        <v>0.3259802048691418</v>
      </c>
      <c r="AD108" s="13">
        <f t="shared" si="76"/>
        <v>0.011397204869141808</v>
      </c>
      <c r="AE108" s="11">
        <f t="shared" si="77"/>
        <v>168.47049833718808</v>
      </c>
      <c r="AF108" s="11">
        <f t="shared" si="39"/>
        <v>5.470498337188076</v>
      </c>
      <c r="AG108" s="12">
        <f t="shared" si="40"/>
        <v>0.27348993288590606</v>
      </c>
      <c r="AH108" s="12">
        <f t="shared" si="41"/>
        <v>0.3338368580060423</v>
      </c>
      <c r="AI108" s="12">
        <f t="shared" si="42"/>
        <v>0.39932885906040266</v>
      </c>
      <c r="AJ108" s="12">
        <f t="shared" si="43"/>
        <v>0.733165717066445</v>
      </c>
      <c r="AK108" s="13">
        <f t="shared" si="44"/>
        <v>0.2826686213711209</v>
      </c>
      <c r="AL108" s="13">
        <f t="shared" si="45"/>
        <v>0.34210045066040495</v>
      </c>
      <c r="AM108" s="12">
        <f t="shared" si="46"/>
        <v>0.4085075475456175</v>
      </c>
      <c r="AN108" s="13">
        <f t="shared" si="47"/>
        <v>0.7506079982060225</v>
      </c>
      <c r="AO108" s="13">
        <f t="shared" si="48"/>
        <v>0.009178688485214859</v>
      </c>
      <c r="AP108" s="13">
        <f t="shared" si="49"/>
        <v>0.008263592654362661</v>
      </c>
    </row>
    <row r="109" spans="1:42" ht="12.75">
      <c r="A109" s="10" t="s">
        <v>356</v>
      </c>
      <c r="B109" s="10" t="s">
        <v>357</v>
      </c>
      <c r="C109" s="10" t="s">
        <v>506</v>
      </c>
      <c r="D109" s="10">
        <v>482</v>
      </c>
      <c r="E109" s="10">
        <v>446</v>
      </c>
      <c r="F109" s="10">
        <v>123</v>
      </c>
      <c r="G109" s="10">
        <v>90</v>
      </c>
      <c r="H109" s="10">
        <v>22</v>
      </c>
      <c r="I109" s="10">
        <v>2</v>
      </c>
      <c r="J109" s="10">
        <v>9</v>
      </c>
      <c r="K109" s="10">
        <v>25</v>
      </c>
      <c r="L109" s="10">
        <v>78</v>
      </c>
      <c r="M109" s="10">
        <v>2</v>
      </c>
      <c r="N109" s="10">
        <v>3</v>
      </c>
      <c r="O109" s="10">
        <v>0.102703</v>
      </c>
      <c r="P109" s="10">
        <f t="shared" si="71"/>
        <v>0.21680216802168023</v>
      </c>
      <c r="Q109" s="10">
        <f t="shared" si="72"/>
        <v>0.5013550135501355</v>
      </c>
      <c r="R109" s="10">
        <f t="shared" si="73"/>
        <v>0.28184281842818426</v>
      </c>
      <c r="S109" s="10">
        <f t="shared" si="74"/>
        <v>0.07692307692307693</v>
      </c>
      <c r="T109" s="10">
        <f t="shared" si="75"/>
        <v>369</v>
      </c>
      <c r="U109" s="10">
        <v>8</v>
      </c>
      <c r="V109" s="10">
        <v>185</v>
      </c>
      <c r="W109" s="10">
        <v>104</v>
      </c>
      <c r="X109" s="10">
        <v>8</v>
      </c>
      <c r="Y109" s="10">
        <v>80</v>
      </c>
      <c r="Z109" s="10">
        <v>1660</v>
      </c>
      <c r="AA109" s="10">
        <v>3.443983402</v>
      </c>
      <c r="AB109" s="10">
        <v>0.315789</v>
      </c>
      <c r="AC109" s="16">
        <f>IF(ISERROR((J109/W109)*(0.0261231)+(X109/W109)*(-0.0995367)+(P109)*(0.0847392)+(W109/V109)*(-0.0317976)+(N109)*(0.0005908)+((E109-L109)/E109)*(-0.0701565)+(-0.0056323)+0.3942664),"-",((J109/W109)*(0.0261231)+(X109/W109)*(-0.0995367)+(P109)*(0.0847392)+(W109/V109)*(-0.0317976)+(N109)*(0.0005908)+((E109-L109)/E109)*(-0.0701565)+(-0.0056323)+0.3942664))</f>
        <v>0.32761974078422607</v>
      </c>
      <c r="AD109" s="13">
        <f t="shared" si="76"/>
        <v>0.01183074078422608</v>
      </c>
      <c r="AE109" s="11">
        <f t="shared" si="77"/>
        <v>127.27072642310561</v>
      </c>
      <c r="AF109" s="11">
        <f t="shared" si="39"/>
        <v>4.270726423105614</v>
      </c>
      <c r="AG109" s="12">
        <f t="shared" si="40"/>
        <v>0.2757847533632287</v>
      </c>
      <c r="AH109" s="12">
        <f t="shared" si="41"/>
        <v>0.32432432432432434</v>
      </c>
      <c r="AI109" s="12">
        <f t="shared" si="42"/>
        <v>0.3923766816143498</v>
      </c>
      <c r="AJ109" s="12">
        <f t="shared" si="43"/>
        <v>0.7167010059386741</v>
      </c>
      <c r="AK109" s="13">
        <f t="shared" si="44"/>
        <v>0.28536037314597673</v>
      </c>
      <c r="AL109" s="13">
        <f t="shared" si="45"/>
        <v>0.33320317343681</v>
      </c>
      <c r="AM109" s="12">
        <f t="shared" si="46"/>
        <v>0.4019523013970978</v>
      </c>
      <c r="AN109" s="13">
        <f t="shared" si="47"/>
        <v>0.7351554748339078</v>
      </c>
      <c r="AO109" s="13">
        <f t="shared" si="48"/>
        <v>0.009575619782748013</v>
      </c>
      <c r="AP109" s="13">
        <f t="shared" si="49"/>
        <v>0.008878849112485654</v>
      </c>
    </row>
    <row r="110" spans="1:42" ht="12.75">
      <c r="A110" s="10" t="s">
        <v>451</v>
      </c>
      <c r="B110" s="10" t="s">
        <v>452</v>
      </c>
      <c r="C110" s="10" t="s">
        <v>512</v>
      </c>
      <c r="D110" s="10">
        <v>653</v>
      </c>
      <c r="E110" s="10">
        <v>585</v>
      </c>
      <c r="F110" s="10">
        <v>161</v>
      </c>
      <c r="G110" s="10">
        <v>101</v>
      </c>
      <c r="H110" s="10">
        <v>38</v>
      </c>
      <c r="I110" s="10">
        <v>4</v>
      </c>
      <c r="J110" s="10">
        <v>18</v>
      </c>
      <c r="K110" s="10">
        <v>59</v>
      </c>
      <c r="L110" s="10">
        <v>60</v>
      </c>
      <c r="M110" s="10">
        <v>6</v>
      </c>
      <c r="N110" s="10">
        <v>4</v>
      </c>
      <c r="O110" s="10">
        <v>0.0702703</v>
      </c>
      <c r="P110" s="10">
        <f t="shared" si="71"/>
        <v>0.21092278719397364</v>
      </c>
      <c r="Q110" s="10">
        <f t="shared" si="72"/>
        <v>0.3483992467043315</v>
      </c>
      <c r="R110" s="10">
        <f t="shared" si="73"/>
        <v>0.4406779661016949</v>
      </c>
      <c r="S110" s="10">
        <f t="shared" si="74"/>
        <v>0.1623931623931624</v>
      </c>
      <c r="T110" s="10">
        <f t="shared" si="75"/>
        <v>531</v>
      </c>
      <c r="U110" s="10">
        <v>3</v>
      </c>
      <c r="V110" s="10">
        <v>185</v>
      </c>
      <c r="W110" s="10">
        <v>234</v>
      </c>
      <c r="X110" s="10">
        <v>38</v>
      </c>
      <c r="Y110" s="10">
        <v>112</v>
      </c>
      <c r="Z110" s="10">
        <v>2433</v>
      </c>
      <c r="AA110" s="10">
        <f>Z110/D110</f>
        <v>3.7258805513016844</v>
      </c>
      <c r="AB110" s="10">
        <v>0.278752</v>
      </c>
      <c r="AC110" s="16">
        <f>IF(ISERROR((J110/W110)*(0.0261231)+(X110/W110)*(-0.0995367)+(P110)*(0.0847392)+(W110/V110)*(-0.0317976)+(N110)*(0.0005908)+((E110-L110)/E110)*(-0.0701565)+(-0.0064218)+0.3942664),"-",((J110/W110)*(0.0261231)+(X110/W110)*(-0.0995367)+(P110)*(0.0847392)+(W110/V110)*(-0.0317976)+(N110)*(0.0005908)+((E110-L110)/E110)*(-0.0701565)+(-0.0064218)+0.3942664))</f>
        <v>0.2907459894266888</v>
      </c>
      <c r="AD110" s="13">
        <f t="shared" si="76"/>
        <v>0.011993989426688778</v>
      </c>
      <c r="AE110" s="11">
        <f t="shared" si="77"/>
        <v>167.15269257589134</v>
      </c>
      <c r="AF110" s="11">
        <f t="shared" si="39"/>
        <v>6.1526925758913364</v>
      </c>
      <c r="AG110" s="12">
        <f t="shared" si="40"/>
        <v>0.27521367521367524</v>
      </c>
      <c r="AH110" s="12">
        <f t="shared" si="41"/>
        <v>0.34150076569678406</v>
      </c>
      <c r="AI110" s="12">
        <f t="shared" si="42"/>
        <v>0.4376068376068376</v>
      </c>
      <c r="AJ110" s="12">
        <f t="shared" si="43"/>
        <v>0.7791076033036217</v>
      </c>
      <c r="AK110" s="13">
        <f t="shared" si="44"/>
        <v>0.28573109842032707</v>
      </c>
      <c r="AL110" s="13">
        <f t="shared" si="45"/>
        <v>0.3509229595342899</v>
      </c>
      <c r="AM110" s="12">
        <f t="shared" si="46"/>
        <v>0.44812426081348944</v>
      </c>
      <c r="AN110" s="13">
        <f t="shared" si="47"/>
        <v>0.7990472203477794</v>
      </c>
      <c r="AO110" s="13">
        <f t="shared" si="48"/>
        <v>0.010517423206651833</v>
      </c>
      <c r="AP110" s="13">
        <f t="shared" si="49"/>
        <v>0.009422193837505866</v>
      </c>
    </row>
    <row r="111" spans="1:42" ht="12.75">
      <c r="A111" s="10" t="s">
        <v>154</v>
      </c>
      <c r="B111" s="10" t="s">
        <v>155</v>
      </c>
      <c r="C111" s="10" t="s">
        <v>505</v>
      </c>
      <c r="D111" s="10">
        <v>568</v>
      </c>
      <c r="E111" s="10">
        <v>516</v>
      </c>
      <c r="F111" s="10">
        <v>136</v>
      </c>
      <c r="G111" s="10">
        <v>95</v>
      </c>
      <c r="H111" s="10">
        <v>24</v>
      </c>
      <c r="I111" s="10">
        <v>8</v>
      </c>
      <c r="J111" s="10">
        <v>9</v>
      </c>
      <c r="K111" s="10">
        <v>44</v>
      </c>
      <c r="L111" s="10">
        <v>125</v>
      </c>
      <c r="M111" s="10">
        <v>2</v>
      </c>
      <c r="N111" s="10">
        <v>40</v>
      </c>
      <c r="O111" s="10">
        <v>0.141509</v>
      </c>
      <c r="P111" s="10">
        <f t="shared" si="71"/>
        <v>0.15926892950391644</v>
      </c>
      <c r="Q111" s="10">
        <f t="shared" si="72"/>
        <v>0.5535248041775457</v>
      </c>
      <c r="R111" s="10">
        <f t="shared" si="73"/>
        <v>0.28720626631853785</v>
      </c>
      <c r="S111" s="10">
        <f t="shared" si="74"/>
        <v>0.10909090909090909</v>
      </c>
      <c r="T111" s="10">
        <f t="shared" si="75"/>
        <v>383</v>
      </c>
      <c r="U111" s="10">
        <v>2</v>
      </c>
      <c r="V111" s="10">
        <v>212</v>
      </c>
      <c r="W111" s="10">
        <v>110</v>
      </c>
      <c r="X111" s="10">
        <v>12</v>
      </c>
      <c r="Y111" s="10">
        <v>61</v>
      </c>
      <c r="Z111" s="10">
        <v>2028</v>
      </c>
      <c r="AA111" s="10">
        <v>3.570422535</v>
      </c>
      <c r="AB111" s="10">
        <v>0.330729</v>
      </c>
      <c r="AC111" s="16">
        <f>IF(ISERROR((J111/W111)*(0.0261231)+(X111/W111)*(-0.0995367)+(P111)*(0.0847392)+(W111/V111)*(-0.0317976)+(N111)*(0.0005908)+((E111-L111)/E111)*(-0.0701565)+(-0.0101466)+0.3942664),"-",((J111/W111)*(0.0261231)+(X111/W111)*(-0.0995367)+(P111)*(0.0847392)+(W111/V111)*(-0.0317976)+(N111)*(0.0005908)+((E111-L111)/E111)*(-0.0701565)+(-0.0101466)+0.3942664))</f>
        <v>0.3428669385713733</v>
      </c>
      <c r="AD111" s="13">
        <f t="shared" si="76"/>
        <v>0.012137938571373297</v>
      </c>
      <c r="AE111" s="11">
        <f t="shared" si="77"/>
        <v>140.66090441140733</v>
      </c>
      <c r="AF111" s="11">
        <f t="shared" si="39"/>
        <v>4.66090441140733</v>
      </c>
      <c r="AG111" s="12">
        <f t="shared" si="40"/>
        <v>0.26356589147286824</v>
      </c>
      <c r="AH111" s="12">
        <f t="shared" si="41"/>
        <v>0.32269503546099293</v>
      </c>
      <c r="AI111" s="12">
        <f t="shared" si="42"/>
        <v>0.3682170542635659</v>
      </c>
      <c r="AJ111" s="12">
        <f t="shared" si="43"/>
        <v>0.6909120897245589</v>
      </c>
      <c r="AK111" s="13">
        <f t="shared" si="44"/>
        <v>0.2725986519600917</v>
      </c>
      <c r="AL111" s="13">
        <f t="shared" si="45"/>
        <v>0.3309590503748357</v>
      </c>
      <c r="AM111" s="12">
        <f t="shared" si="46"/>
        <v>0.37724981475078934</v>
      </c>
      <c r="AN111" s="13">
        <f t="shared" si="47"/>
        <v>0.7082088651256251</v>
      </c>
      <c r="AO111" s="13">
        <f t="shared" si="48"/>
        <v>0.009032760487223457</v>
      </c>
      <c r="AP111" s="13">
        <f t="shared" si="49"/>
        <v>0.008264014913842765</v>
      </c>
    </row>
    <row r="112" spans="1:42" ht="12.75">
      <c r="A112" s="10" t="s">
        <v>362</v>
      </c>
      <c r="B112" s="10" t="s">
        <v>416</v>
      </c>
      <c r="C112" s="10" t="s">
        <v>516</v>
      </c>
      <c r="D112" s="10">
        <v>503</v>
      </c>
      <c r="E112" s="10">
        <v>473</v>
      </c>
      <c r="F112" s="10">
        <v>127</v>
      </c>
      <c r="G112" s="10">
        <v>93</v>
      </c>
      <c r="H112" s="10">
        <v>21</v>
      </c>
      <c r="I112" s="10">
        <v>1</v>
      </c>
      <c r="J112" s="10">
        <v>12</v>
      </c>
      <c r="K112" s="10">
        <v>23</v>
      </c>
      <c r="L112" s="10">
        <v>85</v>
      </c>
      <c r="M112" s="10">
        <v>5</v>
      </c>
      <c r="N112" s="10">
        <v>1</v>
      </c>
      <c r="O112" s="10">
        <v>0.07650273224043716</v>
      </c>
      <c r="P112" s="10">
        <v>0.183206106870229</v>
      </c>
      <c r="Q112" s="10">
        <v>0.46564885496183206</v>
      </c>
      <c r="R112" s="10">
        <v>0.3511450381679389</v>
      </c>
      <c r="S112" s="10">
        <v>0.12318840579710146</v>
      </c>
      <c r="T112" s="46">
        <v>393</v>
      </c>
      <c r="U112" s="46">
        <v>2</v>
      </c>
      <c r="V112" s="46">
        <v>183</v>
      </c>
      <c r="W112" s="52">
        <v>138</v>
      </c>
      <c r="X112" s="10">
        <v>17</v>
      </c>
      <c r="Y112" s="10">
        <v>72</v>
      </c>
      <c r="Z112" s="10">
        <v>1734</v>
      </c>
      <c r="AA112" s="46">
        <v>3.4473161033797215</v>
      </c>
      <c r="AB112" s="10">
        <v>0.30183727034120733</v>
      </c>
      <c r="AC112" s="52">
        <v>0.3142726692335349</v>
      </c>
      <c r="AD112" s="13">
        <v>0.012435398892327587</v>
      </c>
      <c r="AE112" s="10">
        <v>131.73863882019083</v>
      </c>
      <c r="AF112" s="11">
        <f t="shared" si="39"/>
        <v>4.738638820190829</v>
      </c>
      <c r="AG112" s="12">
        <f t="shared" si="40"/>
        <v>0.26849894291754756</v>
      </c>
      <c r="AH112" s="12">
        <f t="shared" si="41"/>
        <v>0.30218687872763417</v>
      </c>
      <c r="AI112" s="12">
        <f t="shared" si="42"/>
        <v>0.3953488372093023</v>
      </c>
      <c r="AJ112" s="12">
        <f t="shared" si="43"/>
        <v>0.6975357159369364</v>
      </c>
      <c r="AK112" s="13">
        <f t="shared" si="44"/>
        <v>0.27851720680801445</v>
      </c>
      <c r="AL112" s="13">
        <f t="shared" si="45"/>
        <v>0.3116076318492859</v>
      </c>
      <c r="AM112" s="12">
        <f t="shared" si="46"/>
        <v>0.4053671010997692</v>
      </c>
      <c r="AN112" s="13">
        <f t="shared" si="47"/>
        <v>0.7169747329490551</v>
      </c>
      <c r="AO112" s="13">
        <f t="shared" si="48"/>
        <v>0.010018263890466894</v>
      </c>
      <c r="AP112" s="13">
        <f t="shared" si="49"/>
        <v>0.009420753121651748</v>
      </c>
    </row>
    <row r="113" spans="1:42" ht="12.75">
      <c r="A113" s="10" t="s">
        <v>349</v>
      </c>
      <c r="B113" s="10" t="s">
        <v>30</v>
      </c>
      <c r="C113" s="10" t="s">
        <v>507</v>
      </c>
      <c r="D113" s="10">
        <v>684</v>
      </c>
      <c r="E113" s="10">
        <v>614</v>
      </c>
      <c r="F113" s="10">
        <v>165</v>
      </c>
      <c r="G113" s="10">
        <v>117</v>
      </c>
      <c r="H113" s="10">
        <v>31</v>
      </c>
      <c r="I113" s="10">
        <v>2</v>
      </c>
      <c r="J113" s="10">
        <v>15</v>
      </c>
      <c r="K113" s="10">
        <v>51</v>
      </c>
      <c r="L113" s="10">
        <v>84</v>
      </c>
      <c r="M113" s="10">
        <v>5</v>
      </c>
      <c r="N113" s="10">
        <v>7</v>
      </c>
      <c r="O113" s="10">
        <v>0.0791667</v>
      </c>
      <c r="P113" s="10">
        <f aca="true" t="shared" si="78" ref="P113:P149">Y113/T113</f>
        <v>0.19318181818181818</v>
      </c>
      <c r="Q113" s="10">
        <f aca="true" t="shared" si="79" ref="Q113:Q149">V113/T113</f>
        <v>0.45454545454545453</v>
      </c>
      <c r="R113" s="10">
        <f aca="true" t="shared" si="80" ref="R113:R149">W113/T113</f>
        <v>0.3522727272727273</v>
      </c>
      <c r="S113" s="10">
        <f aca="true" t="shared" si="81" ref="S113:S149">X113/W113</f>
        <v>0.15591397849462366</v>
      </c>
      <c r="T113" s="10">
        <f aca="true" t="shared" si="82" ref="T113:T149">V113+W113+Y113</f>
        <v>528</v>
      </c>
      <c r="U113" s="10">
        <v>6</v>
      </c>
      <c r="V113" s="10">
        <v>240</v>
      </c>
      <c r="W113" s="10">
        <v>186</v>
      </c>
      <c r="X113" s="10">
        <v>29</v>
      </c>
      <c r="Y113" s="10">
        <v>102</v>
      </c>
      <c r="Z113" s="10">
        <v>2455</v>
      </c>
      <c r="AA113" s="10">
        <v>3.589181287</v>
      </c>
      <c r="AB113" s="10">
        <v>0.288462</v>
      </c>
      <c r="AC113" s="16">
        <f>IF(ISERROR((J113/W113)*(0.0261231)+(X113/W113)*(-0.0995367)+(P113)*(0.0847392)+(W113/V113)*(-0.0317976)+(N113)*(0.0005908)+((E113-L113)/E113)*(-0.0701565)+(-0.0151994)+0.3942664),"-",((J113/W113)*(0.0261231)+(X113/W113)*(-0.0995367)+(P113)*(0.0847392)+(W113/V113)*(-0.0317976)+(N113)*(0.0005908)+((E113-L113)/E113)*(-0.0701565)+(-0.0151994)+0.3942664))</f>
        <v>0.3009585290916733</v>
      </c>
      <c r="AD113" s="13">
        <f aca="true" t="shared" si="83" ref="AD113:AD149">AC113-AB113</f>
        <v>0.012496529091673314</v>
      </c>
      <c r="AE113" s="11">
        <f aca="true" t="shared" si="84" ref="AE113:AE149">AC113*(E113-L113-J113+M113)+J113</f>
        <v>171.49843512767012</v>
      </c>
      <c r="AF113" s="11">
        <f t="shared" si="39"/>
        <v>6.49843512767012</v>
      </c>
      <c r="AG113" s="12">
        <f t="shared" si="40"/>
        <v>0.2687296416938111</v>
      </c>
      <c r="AH113" s="12">
        <f t="shared" si="41"/>
        <v>0.32840236686390534</v>
      </c>
      <c r="AI113" s="12">
        <f t="shared" si="42"/>
        <v>0.3973941368078176</v>
      </c>
      <c r="AJ113" s="12">
        <f t="shared" si="43"/>
        <v>0.7257965036717229</v>
      </c>
      <c r="AK113" s="13">
        <f t="shared" si="44"/>
        <v>0.2793134122600491</v>
      </c>
      <c r="AL113" s="13">
        <f t="shared" si="45"/>
        <v>0.33801543657939365</v>
      </c>
      <c r="AM113" s="12">
        <f t="shared" si="46"/>
        <v>0.4079779073740556</v>
      </c>
      <c r="AN113" s="13">
        <f t="shared" si="47"/>
        <v>0.7459933439534492</v>
      </c>
      <c r="AO113" s="13">
        <f t="shared" si="48"/>
        <v>0.010583770566237993</v>
      </c>
      <c r="AP113" s="13">
        <f t="shared" si="49"/>
        <v>0.00961306971548831</v>
      </c>
    </row>
    <row r="114" spans="1:42" ht="12.75">
      <c r="A114" s="10" t="s">
        <v>162</v>
      </c>
      <c r="B114" s="10" t="s">
        <v>456</v>
      </c>
      <c r="C114" s="10" t="s">
        <v>505</v>
      </c>
      <c r="D114" s="10">
        <v>340</v>
      </c>
      <c r="E114" s="10">
        <v>307</v>
      </c>
      <c r="F114" s="10">
        <v>85</v>
      </c>
      <c r="G114" s="10">
        <v>65</v>
      </c>
      <c r="H114" s="10">
        <v>13</v>
      </c>
      <c r="I114" s="10">
        <v>2</v>
      </c>
      <c r="J114" s="10">
        <v>5</v>
      </c>
      <c r="K114" s="10">
        <v>28</v>
      </c>
      <c r="L114" s="10">
        <v>49</v>
      </c>
      <c r="M114" s="10">
        <v>2</v>
      </c>
      <c r="N114" s="10">
        <v>11</v>
      </c>
      <c r="O114" s="10">
        <v>0.12</v>
      </c>
      <c r="P114" s="10">
        <f t="shared" si="78"/>
        <v>0.16470588235294117</v>
      </c>
      <c r="Q114" s="10">
        <f t="shared" si="79"/>
        <v>0.5882352941176471</v>
      </c>
      <c r="R114" s="10">
        <f t="shared" si="80"/>
        <v>0.24705882352941178</v>
      </c>
      <c r="S114" s="10">
        <f t="shared" si="81"/>
        <v>0.07936507936507936</v>
      </c>
      <c r="T114" s="10">
        <f t="shared" si="82"/>
        <v>255</v>
      </c>
      <c r="U114" s="10">
        <v>1</v>
      </c>
      <c r="V114" s="10">
        <v>150</v>
      </c>
      <c r="W114" s="10">
        <v>63</v>
      </c>
      <c r="X114" s="10">
        <v>5</v>
      </c>
      <c r="Y114" s="10">
        <v>42</v>
      </c>
      <c r="Z114" s="10">
        <v>1286</v>
      </c>
      <c r="AA114" s="10">
        <v>3.782352941</v>
      </c>
      <c r="AB114" s="10">
        <v>0.313726</v>
      </c>
      <c r="AC114" s="16">
        <f>IF(ISERROR((J114/W114)*(0.0261231)+(X114/W114)*(-0.0995367)+(P114)*(0.0847392)+(W114/V114)*(-0.0317976)+(N114)*(0.0005908)+((E114-L114)/E114)*(-0.0701565)+(-0.0101466)+0.3942664),"-",((J114/W114)*(0.0261231)+(X114/W114)*(-0.0995367)+(P114)*(0.0847392)+(W114/V114)*(-0.0317976)+(N114)*(0.0005908)+((E114-L114)/E114)*(-0.0701565)+(-0.0101466)+0.3942664))</f>
        <v>0.32643529377924985</v>
      </c>
      <c r="AD114" s="13">
        <f t="shared" si="83"/>
        <v>0.012709293779249842</v>
      </c>
      <c r="AE114" s="11">
        <f t="shared" si="84"/>
        <v>88.2409999137087</v>
      </c>
      <c r="AF114" s="11">
        <f t="shared" si="39"/>
        <v>3.2409999137087055</v>
      </c>
      <c r="AG114" s="12">
        <f t="shared" si="40"/>
        <v>0.2768729641693811</v>
      </c>
      <c r="AH114" s="12">
        <f t="shared" si="41"/>
        <v>0.33727810650887574</v>
      </c>
      <c r="AI114" s="12">
        <f t="shared" si="42"/>
        <v>0.3778501628664495</v>
      </c>
      <c r="AJ114" s="12">
        <f t="shared" si="43"/>
        <v>0.7151282693753253</v>
      </c>
      <c r="AK114" s="13">
        <f t="shared" si="44"/>
        <v>0.28742996714563096</v>
      </c>
      <c r="AL114" s="13">
        <f t="shared" si="45"/>
        <v>0.3468668636500258</v>
      </c>
      <c r="AM114" s="12">
        <f t="shared" si="46"/>
        <v>0.38840716584269935</v>
      </c>
      <c r="AN114" s="13">
        <f t="shared" si="47"/>
        <v>0.7352740294927251</v>
      </c>
      <c r="AO114" s="13">
        <f t="shared" si="48"/>
        <v>0.01055700297624984</v>
      </c>
      <c r="AP114" s="13">
        <f t="shared" si="49"/>
        <v>0.00958875714115004</v>
      </c>
    </row>
    <row r="115" spans="1:42" ht="12.75">
      <c r="A115" s="10" t="s">
        <v>215</v>
      </c>
      <c r="B115" s="10" t="s">
        <v>78</v>
      </c>
      <c r="C115" s="10" t="s">
        <v>509</v>
      </c>
      <c r="D115" s="10">
        <v>731</v>
      </c>
      <c r="E115" s="10">
        <v>635</v>
      </c>
      <c r="F115" s="10">
        <v>195</v>
      </c>
      <c r="G115" s="10">
        <v>134</v>
      </c>
      <c r="H115" s="10">
        <v>37</v>
      </c>
      <c r="I115" s="10">
        <v>3</v>
      </c>
      <c r="J115" s="10">
        <v>21</v>
      </c>
      <c r="K115" s="10">
        <v>86</v>
      </c>
      <c r="L115" s="10">
        <v>85</v>
      </c>
      <c r="M115" s="10">
        <v>7</v>
      </c>
      <c r="N115" s="10">
        <v>26</v>
      </c>
      <c r="O115" s="10">
        <v>0.090566</v>
      </c>
      <c r="P115" s="10">
        <f t="shared" si="78"/>
        <v>0.1906474820143885</v>
      </c>
      <c r="Q115" s="10">
        <f t="shared" si="79"/>
        <v>0.4766187050359712</v>
      </c>
      <c r="R115" s="10">
        <f t="shared" si="80"/>
        <v>0.3327338129496403</v>
      </c>
      <c r="S115" s="10">
        <f t="shared" si="81"/>
        <v>0.08108108108108109</v>
      </c>
      <c r="T115" s="10">
        <f t="shared" si="82"/>
        <v>556</v>
      </c>
      <c r="U115" s="10">
        <v>1</v>
      </c>
      <c r="V115" s="10">
        <v>265</v>
      </c>
      <c r="W115" s="10">
        <v>185</v>
      </c>
      <c r="X115" s="10">
        <v>15</v>
      </c>
      <c r="Y115" s="10">
        <v>106</v>
      </c>
      <c r="Z115" s="10">
        <v>3077</v>
      </c>
      <c r="AA115" s="10">
        <v>4.209302326</v>
      </c>
      <c r="AB115" s="10">
        <v>0.324627</v>
      </c>
      <c r="AC115" s="16">
        <f>IF(ISERROR((J115/W115)*(0.0261231)+(X115/W115)*(-0.0995367)+(P115)*(0.0847392)+(W115/V115)*(-0.0317976)+(N115)*(0.0005908)+((E115-L115)/E115)*(-0.0701565)+(0)+0.3942664),"-",((J115/W115)*(0.0261231)+(X115/W115)*(-0.0995367)+(P115)*(0.0847392)+(W115/V115)*(-0.0317976)+(N115)*(0.0005908)+((E115-L115)/E115)*(-0.0701565)+(0)+0.3942664))</f>
        <v>0.3377134997602885</v>
      </c>
      <c r="AD115" s="13">
        <f t="shared" si="83"/>
        <v>0.013086499760288528</v>
      </c>
      <c r="AE115" s="11">
        <f t="shared" si="84"/>
        <v>202.01443587151465</v>
      </c>
      <c r="AF115" s="11">
        <f t="shared" si="39"/>
        <v>7.0144358715146495</v>
      </c>
      <c r="AG115" s="12">
        <f t="shared" si="40"/>
        <v>0.30708661417322836</v>
      </c>
      <c r="AH115" s="12">
        <f t="shared" si="41"/>
        <v>0.3868312757201646</v>
      </c>
      <c r="AI115" s="12">
        <f t="shared" si="42"/>
        <v>0.4692913385826772</v>
      </c>
      <c r="AJ115" s="12">
        <f t="shared" si="43"/>
        <v>0.8561226143028418</v>
      </c>
      <c r="AK115" s="13">
        <f t="shared" si="44"/>
        <v>0.31813296987640105</v>
      </c>
      <c r="AL115" s="13">
        <f t="shared" si="45"/>
        <v>0.39645327280043163</v>
      </c>
      <c r="AM115" s="12">
        <f t="shared" si="46"/>
        <v>0.4803376942858499</v>
      </c>
      <c r="AN115" s="13">
        <f t="shared" si="47"/>
        <v>0.8767909670862815</v>
      </c>
      <c r="AO115" s="13">
        <f t="shared" si="48"/>
        <v>0.011046355703172694</v>
      </c>
      <c r="AP115" s="13">
        <f t="shared" si="49"/>
        <v>0.009621997080267009</v>
      </c>
    </row>
    <row r="116" spans="1:42" ht="12.75">
      <c r="A116" s="10" t="s">
        <v>15</v>
      </c>
      <c r="B116" s="10" t="s">
        <v>62</v>
      </c>
      <c r="C116" s="10" t="s">
        <v>564</v>
      </c>
      <c r="D116" s="10">
        <v>584</v>
      </c>
      <c r="E116" s="10">
        <v>529</v>
      </c>
      <c r="F116" s="10">
        <v>150</v>
      </c>
      <c r="G116" s="10">
        <v>99</v>
      </c>
      <c r="H116" s="10">
        <v>29</v>
      </c>
      <c r="I116" s="10">
        <v>2</v>
      </c>
      <c r="J116" s="10">
        <v>20</v>
      </c>
      <c r="K116" s="10">
        <v>48</v>
      </c>
      <c r="L116" s="10">
        <v>95</v>
      </c>
      <c r="M116" s="10">
        <v>3</v>
      </c>
      <c r="N116" s="10">
        <v>11</v>
      </c>
      <c r="O116" s="10">
        <v>0.0896226</v>
      </c>
      <c r="P116" s="10">
        <f t="shared" si="78"/>
        <v>0.17848970251716248</v>
      </c>
      <c r="Q116" s="10">
        <f t="shared" si="79"/>
        <v>0.4851258581235698</v>
      </c>
      <c r="R116" s="10">
        <f t="shared" si="80"/>
        <v>0.33638443935926776</v>
      </c>
      <c r="S116" s="10">
        <f t="shared" si="81"/>
        <v>0.10884353741496598</v>
      </c>
      <c r="T116" s="10">
        <f t="shared" si="82"/>
        <v>437</v>
      </c>
      <c r="U116" s="10">
        <v>4</v>
      </c>
      <c r="V116" s="10">
        <v>212</v>
      </c>
      <c r="W116" s="10">
        <v>147</v>
      </c>
      <c r="X116" s="10">
        <v>16</v>
      </c>
      <c r="Y116" s="10">
        <v>78</v>
      </c>
      <c r="Z116" s="10">
        <v>2225</v>
      </c>
      <c r="AA116" s="10">
        <v>3.809931507</v>
      </c>
      <c r="AB116" s="10">
        <v>0.311751</v>
      </c>
      <c r="AC116" s="16">
        <f>IF(ISERROR((J116/W116)*(0.0261231)+(X116/W116)*(-0.0995367)+(P116)*(0.0847392)+(W116/V116)*(-0.0317976)+(N116)*(0.0005908)+((E116-L116)/E116)*(-0.0701565)+(-0.0034644)+0.3942664),"-",((J116/W116)*(0.0261231)+(X116/W116)*(-0.0995367)+(P116)*(0.0847392)+(W116/V116)*(-0.0317976)+(N116)*(0.0005908)+((E116-L116)/E116)*(-0.0701565)+(-0.0034644)+0.3942664))</f>
        <v>0.3255402688689225</v>
      </c>
      <c r="AD116" s="13">
        <f t="shared" si="83"/>
        <v>0.01378926886892251</v>
      </c>
      <c r="AE116" s="11">
        <f t="shared" si="84"/>
        <v>155.7502921183407</v>
      </c>
      <c r="AF116" s="11">
        <f t="shared" si="39"/>
        <v>5.750292118340695</v>
      </c>
      <c r="AG116" s="12">
        <f t="shared" si="40"/>
        <v>0.2835538752362949</v>
      </c>
      <c r="AH116" s="12">
        <f t="shared" si="41"/>
        <v>0.3458904109589041</v>
      </c>
      <c r="AI116" s="12">
        <f t="shared" si="42"/>
        <v>0.45746691871455575</v>
      </c>
      <c r="AJ116" s="12">
        <f t="shared" si="43"/>
        <v>0.8033573296734599</v>
      </c>
      <c r="AK116" s="13">
        <f t="shared" si="44"/>
        <v>0.29442399266226976</v>
      </c>
      <c r="AL116" s="13">
        <f t="shared" si="45"/>
        <v>0.3557368015725012</v>
      </c>
      <c r="AM116" s="12">
        <f t="shared" si="46"/>
        <v>0.4683370361405306</v>
      </c>
      <c r="AN116" s="13">
        <f t="shared" si="47"/>
        <v>0.8240738377130319</v>
      </c>
      <c r="AO116" s="13">
        <f t="shared" si="48"/>
        <v>0.010870117425974879</v>
      </c>
      <c r="AP116" s="13">
        <f t="shared" si="49"/>
        <v>0.0098463906135971</v>
      </c>
    </row>
    <row r="117" spans="1:42" ht="12.75">
      <c r="A117" s="10" t="s">
        <v>149</v>
      </c>
      <c r="B117" s="10" t="s">
        <v>150</v>
      </c>
      <c r="C117" s="10" t="s">
        <v>540</v>
      </c>
      <c r="D117" s="10">
        <v>511</v>
      </c>
      <c r="E117" s="10">
        <v>457</v>
      </c>
      <c r="F117" s="10">
        <v>120</v>
      </c>
      <c r="G117" s="10">
        <v>93</v>
      </c>
      <c r="H117" s="10">
        <v>22</v>
      </c>
      <c r="I117" s="10">
        <v>0</v>
      </c>
      <c r="J117" s="10">
        <v>5</v>
      </c>
      <c r="K117" s="10">
        <v>41</v>
      </c>
      <c r="L117" s="10">
        <v>83</v>
      </c>
      <c r="M117" s="10">
        <v>1</v>
      </c>
      <c r="N117" s="10">
        <v>13</v>
      </c>
      <c r="O117" s="10">
        <v>0.0783133</v>
      </c>
      <c r="P117" s="10">
        <f t="shared" si="78"/>
        <v>0.212707182320442</v>
      </c>
      <c r="Q117" s="10">
        <f t="shared" si="79"/>
        <v>0.4585635359116022</v>
      </c>
      <c r="R117" s="10">
        <f t="shared" si="80"/>
        <v>0.3287292817679558</v>
      </c>
      <c r="S117" s="10">
        <f t="shared" si="81"/>
        <v>0.10084033613445378</v>
      </c>
      <c r="T117" s="10">
        <f t="shared" si="82"/>
        <v>362</v>
      </c>
      <c r="U117" s="10">
        <v>3</v>
      </c>
      <c r="V117" s="10">
        <v>166</v>
      </c>
      <c r="W117" s="10">
        <v>119</v>
      </c>
      <c r="X117" s="10">
        <v>12</v>
      </c>
      <c r="Y117" s="10">
        <v>77</v>
      </c>
      <c r="Z117" s="10">
        <v>1903</v>
      </c>
      <c r="AA117" s="10">
        <v>3.72407045</v>
      </c>
      <c r="AB117" s="10">
        <v>0.310811</v>
      </c>
      <c r="AC117" s="16">
        <f>IF(ISERROR((J117/W117)*(0.0261231)+(X117/W117)*(-0.0995367)+(P117)*(0.0847392)+(W117/V117)*(-0.0317976)+(N117)*(0.0005908)+((E117-L117)/E117)*(-0.0701565)+(-0.0058118)+0.3942664),"-",((J117/W117)*(0.0261231)+(X117/W117)*(-0.0995367)+(P117)*(0.0847392)+(W117/V117)*(-0.0317976)+(N117)*(0.0005908)+((E117-L117)/E117)*(-0.0701565)+(-0.0058118)+0.3942664))</f>
        <v>0.32501053769662275</v>
      </c>
      <c r="AD117" s="13">
        <f t="shared" si="83"/>
        <v>0.014199537696622744</v>
      </c>
      <c r="AE117" s="11">
        <f t="shared" si="84"/>
        <v>125.25389894775041</v>
      </c>
      <c r="AF117" s="11">
        <f t="shared" si="39"/>
        <v>5.2538989477504145</v>
      </c>
      <c r="AG117" s="12">
        <f t="shared" si="40"/>
        <v>0.26258205689277897</v>
      </c>
      <c r="AH117" s="12">
        <f t="shared" si="41"/>
        <v>0.32669322709163345</v>
      </c>
      <c r="AI117" s="12">
        <f t="shared" si="42"/>
        <v>0.350109409190372</v>
      </c>
      <c r="AJ117" s="12">
        <f t="shared" si="43"/>
        <v>0.6768026362820054</v>
      </c>
      <c r="AK117" s="13">
        <f t="shared" si="44"/>
        <v>0.2740785534961716</v>
      </c>
      <c r="AL117" s="13">
        <f t="shared" si="45"/>
        <v>0.3371591612504989</v>
      </c>
      <c r="AM117" s="12">
        <f t="shared" si="46"/>
        <v>0.3616059057937646</v>
      </c>
      <c r="AN117" s="13">
        <f t="shared" si="47"/>
        <v>0.6987650670442636</v>
      </c>
      <c r="AO117" s="13">
        <f t="shared" si="48"/>
        <v>0.011496496603392636</v>
      </c>
      <c r="AP117" s="13">
        <f t="shared" si="49"/>
        <v>0.010465934158865431</v>
      </c>
    </row>
    <row r="118" spans="1:42" ht="12.75">
      <c r="A118" s="10" t="s">
        <v>379</v>
      </c>
      <c r="B118" s="10" t="s">
        <v>380</v>
      </c>
      <c r="C118" s="10" t="s">
        <v>543</v>
      </c>
      <c r="D118" s="10">
        <v>490</v>
      </c>
      <c r="E118" s="10">
        <v>454</v>
      </c>
      <c r="F118" s="10">
        <v>125</v>
      </c>
      <c r="G118" s="10">
        <v>102</v>
      </c>
      <c r="H118" s="10">
        <v>17</v>
      </c>
      <c r="I118" s="10">
        <v>3</v>
      </c>
      <c r="J118" s="10">
        <v>3</v>
      </c>
      <c r="K118" s="10">
        <v>25</v>
      </c>
      <c r="L118" s="10">
        <v>49</v>
      </c>
      <c r="M118" s="10">
        <v>5</v>
      </c>
      <c r="N118" s="10">
        <v>4</v>
      </c>
      <c r="O118" s="10">
        <v>0.0631068</v>
      </c>
      <c r="P118" s="10">
        <f t="shared" si="78"/>
        <v>0.21182266009852216</v>
      </c>
      <c r="Q118" s="10">
        <f t="shared" si="79"/>
        <v>0.5073891625615764</v>
      </c>
      <c r="R118" s="10">
        <f t="shared" si="80"/>
        <v>0.28078817733990147</v>
      </c>
      <c r="S118" s="10">
        <f t="shared" si="81"/>
        <v>0.12280701754385964</v>
      </c>
      <c r="T118" s="10">
        <f t="shared" si="82"/>
        <v>406</v>
      </c>
      <c r="U118" s="10">
        <v>3</v>
      </c>
      <c r="V118" s="10">
        <v>206</v>
      </c>
      <c r="W118" s="10">
        <v>114</v>
      </c>
      <c r="X118" s="10">
        <v>14</v>
      </c>
      <c r="Y118" s="10">
        <v>86</v>
      </c>
      <c r="Z118" s="10">
        <v>1624</v>
      </c>
      <c r="AA118" s="10">
        <v>3.314285714</v>
      </c>
      <c r="AB118" s="10">
        <v>0.299754</v>
      </c>
      <c r="AC118" s="16">
        <f>IF(ISERROR((J118/W118)*(0.0261231)+(X118/W118)*(-0.0995367)+(P118)*(0.0847392)+(W118/V118)*(-0.0317976)+(N118)*(0.0005908)+((E118-L118)/E118)*(-0.0701565)+(-0.0085804)+0.3942664),"-",((J118/W118)*(0.0261231)+(X118/W118)*(-0.0995367)+(P118)*(0.0847392)+(W118/V118)*(-0.0317976)+(N118)*(0.0005908)+((E118-L118)/E118)*(-0.0701565)+(-0.0085804)+0.3942664))</f>
        <v>0.3142812544468336</v>
      </c>
      <c r="AD118" s="13">
        <f t="shared" si="83"/>
        <v>0.01452725444683356</v>
      </c>
      <c r="AE118" s="11">
        <f t="shared" si="84"/>
        <v>130.91247055986128</v>
      </c>
      <c r="AF118" s="11">
        <f t="shared" si="39"/>
        <v>5.912470559861276</v>
      </c>
      <c r="AG118" s="12">
        <f t="shared" si="40"/>
        <v>0.2753303964757709</v>
      </c>
      <c r="AH118" s="12">
        <f t="shared" si="41"/>
        <v>0.3141683778234086</v>
      </c>
      <c r="AI118" s="12">
        <f t="shared" si="42"/>
        <v>0.3392070484581498</v>
      </c>
      <c r="AJ118" s="12">
        <f t="shared" si="43"/>
        <v>0.6533754262815584</v>
      </c>
      <c r="AK118" s="13">
        <f t="shared" si="44"/>
        <v>0.28835345938295437</v>
      </c>
      <c r="AL118" s="13">
        <f t="shared" si="45"/>
        <v>0.3263089744555673</v>
      </c>
      <c r="AM118" s="12">
        <f t="shared" si="46"/>
        <v>0.3522301113653333</v>
      </c>
      <c r="AN118" s="13">
        <f t="shared" si="47"/>
        <v>0.6785390858209006</v>
      </c>
      <c r="AO118" s="13">
        <f t="shared" si="48"/>
        <v>0.01302306290718347</v>
      </c>
      <c r="AP118" s="13">
        <f t="shared" si="49"/>
        <v>0.012140596632158662</v>
      </c>
    </row>
    <row r="119" spans="1:42" ht="12.75">
      <c r="A119" s="10" t="s">
        <v>396</v>
      </c>
      <c r="B119" s="10" t="s">
        <v>380</v>
      </c>
      <c r="C119" s="10" t="s">
        <v>514</v>
      </c>
      <c r="D119" s="10">
        <v>351</v>
      </c>
      <c r="E119" s="10">
        <v>331</v>
      </c>
      <c r="F119" s="10">
        <v>77</v>
      </c>
      <c r="G119" s="10">
        <v>49</v>
      </c>
      <c r="H119" s="10">
        <v>22</v>
      </c>
      <c r="I119" s="10">
        <v>2</v>
      </c>
      <c r="J119" s="10">
        <v>4</v>
      </c>
      <c r="K119" s="10">
        <v>10</v>
      </c>
      <c r="L119" s="10">
        <v>84</v>
      </c>
      <c r="M119" s="10">
        <v>1</v>
      </c>
      <c r="N119" s="10">
        <v>2</v>
      </c>
      <c r="O119" s="10">
        <v>0.0769231</v>
      </c>
      <c r="P119" s="10">
        <f t="shared" si="78"/>
        <v>0.2217741935483871</v>
      </c>
      <c r="Q119" s="10">
        <f t="shared" si="79"/>
        <v>0.41935483870967744</v>
      </c>
      <c r="R119" s="10">
        <f t="shared" si="80"/>
        <v>0.3588709677419355</v>
      </c>
      <c r="S119" s="10">
        <f t="shared" si="81"/>
        <v>0.14606741573033707</v>
      </c>
      <c r="T119" s="10">
        <f t="shared" si="82"/>
        <v>248</v>
      </c>
      <c r="U119" s="10">
        <v>9</v>
      </c>
      <c r="V119" s="10">
        <v>104</v>
      </c>
      <c r="W119" s="10">
        <v>89</v>
      </c>
      <c r="X119" s="10">
        <v>13</v>
      </c>
      <c r="Y119" s="10">
        <v>55</v>
      </c>
      <c r="Z119" s="10">
        <v>1240</v>
      </c>
      <c r="AA119" s="10">
        <v>3.532763533</v>
      </c>
      <c r="AB119" s="10">
        <v>0.29918</v>
      </c>
      <c r="AC119" s="16">
        <f>IF(ISERROR((J119/W119)*(0.0261231)+(X119/W119)*(-0.0995367)+(P119)*(0.0847392)+(W119/V119)*(-0.0317976)+(N119)*(0.0005908)+((E119-L119)/E119)*(-0.0701565)+(-0.0067261)+0.3942664),"-",((J119/W119)*(0.0261231)+(X119/W119)*(-0.0995367)+(P119)*(0.0847392)+(W119/V119)*(-0.0317976)+(N119)*(0.0005908)+((E119-L119)/E119)*(-0.0701565)+(-0.0067261)+0.3942664))</f>
        <v>0.31458602988567114</v>
      </c>
      <c r="AD119" s="13">
        <f t="shared" si="83"/>
        <v>0.015406029885671135</v>
      </c>
      <c r="AE119" s="11">
        <f t="shared" si="84"/>
        <v>80.75899129210376</v>
      </c>
      <c r="AF119" s="11">
        <f t="shared" si="39"/>
        <v>3.758991292103758</v>
      </c>
      <c r="AG119" s="12">
        <f t="shared" si="40"/>
        <v>0.2326283987915408</v>
      </c>
      <c r="AH119" s="12">
        <f t="shared" si="41"/>
        <v>0.27350427350427353</v>
      </c>
      <c r="AI119" s="12">
        <f t="shared" si="42"/>
        <v>0.34441087613293053</v>
      </c>
      <c r="AJ119" s="12">
        <f t="shared" si="43"/>
        <v>0.6179151496372041</v>
      </c>
      <c r="AK119" s="13">
        <f t="shared" si="44"/>
        <v>0.2439848679519751</v>
      </c>
      <c r="AL119" s="13">
        <f t="shared" si="45"/>
        <v>0.284213650404854</v>
      </c>
      <c r="AM119" s="12">
        <f t="shared" si="46"/>
        <v>0.35576734529336485</v>
      </c>
      <c r="AN119" s="13">
        <f t="shared" si="47"/>
        <v>0.6399809956982189</v>
      </c>
      <c r="AO119" s="13">
        <f t="shared" si="48"/>
        <v>0.011356469160434313</v>
      </c>
      <c r="AP119" s="13">
        <f t="shared" si="49"/>
        <v>0.010709376900580492</v>
      </c>
    </row>
    <row r="120" spans="1:42" ht="12.75">
      <c r="A120" s="10" t="s">
        <v>305</v>
      </c>
      <c r="B120" s="10" t="s">
        <v>452</v>
      </c>
      <c r="C120" s="10" t="s">
        <v>541</v>
      </c>
      <c r="D120" s="10">
        <v>542</v>
      </c>
      <c r="E120" s="10">
        <v>481</v>
      </c>
      <c r="F120" s="10">
        <v>142</v>
      </c>
      <c r="G120" s="10">
        <v>86</v>
      </c>
      <c r="H120" s="10">
        <v>27</v>
      </c>
      <c r="I120" s="10">
        <v>3</v>
      </c>
      <c r="J120" s="10">
        <v>26</v>
      </c>
      <c r="K120" s="10">
        <v>48</v>
      </c>
      <c r="L120" s="10">
        <v>105</v>
      </c>
      <c r="M120" s="10">
        <v>6</v>
      </c>
      <c r="N120" s="10">
        <v>20</v>
      </c>
      <c r="O120" s="10">
        <v>0.0722222</v>
      </c>
      <c r="P120" s="10">
        <f t="shared" si="78"/>
        <v>0.18010752688172044</v>
      </c>
      <c r="Q120" s="10">
        <f t="shared" si="79"/>
        <v>0.4838709677419355</v>
      </c>
      <c r="R120" s="10">
        <f t="shared" si="80"/>
        <v>0.33602150537634407</v>
      </c>
      <c r="S120" s="10">
        <f t="shared" si="81"/>
        <v>0.152</v>
      </c>
      <c r="T120" s="10">
        <f t="shared" si="82"/>
        <v>372</v>
      </c>
      <c r="U120" s="10">
        <v>7</v>
      </c>
      <c r="V120" s="10">
        <v>180</v>
      </c>
      <c r="W120" s="10">
        <v>125</v>
      </c>
      <c r="X120" s="10">
        <v>19</v>
      </c>
      <c r="Y120" s="10">
        <v>67</v>
      </c>
      <c r="Z120" s="10">
        <v>1987</v>
      </c>
      <c r="AA120" s="10">
        <v>3.666051661</v>
      </c>
      <c r="AB120" s="10">
        <v>0.325843</v>
      </c>
      <c r="AC120" s="41">
        <f>IF(ISERROR((J120/W120)*(0.0261231)+(X120/W120)*(-0.0995367)+(P120)*(0.0847392)+(W120/V120)*(-0.0317976)+(N120)*(0.0005908)+((E120-L120)/E120)*(-0.0701565)+(0.0071428)+0.3942664),"-",((J120/W120)*(0.0261231)+(X120/W120)*(-0.0995367)+(P120)*(0.0847392)+(W120/V120)*(-0.0317976)+(N120)*(0.0005908)+((E120-L120)/E120)*(-0.0701565)+(0.0071428)+0.3942664))</f>
        <v>0.34186805595759734</v>
      </c>
      <c r="AD120" s="13">
        <f t="shared" si="83"/>
        <v>0.016025055957597345</v>
      </c>
      <c r="AE120" s="46">
        <f t="shared" si="84"/>
        <v>147.70502792090466</v>
      </c>
      <c r="AF120" s="11">
        <f t="shared" si="39"/>
        <v>5.705027920904655</v>
      </c>
      <c r="AG120" s="12">
        <f t="shared" si="40"/>
        <v>0.29521829521829523</v>
      </c>
      <c r="AH120" s="12">
        <f t="shared" si="41"/>
        <v>0.3634686346863469</v>
      </c>
      <c r="AI120" s="12">
        <f t="shared" si="42"/>
        <v>0.5197505197505198</v>
      </c>
      <c r="AJ120" s="12">
        <f t="shared" si="43"/>
        <v>0.8832191544368666</v>
      </c>
      <c r="AK120" s="13">
        <f t="shared" si="44"/>
        <v>0.3070790601266209</v>
      </c>
      <c r="AL120" s="13">
        <f t="shared" si="45"/>
        <v>0.3739945164592337</v>
      </c>
      <c r="AM120" s="12">
        <f t="shared" si="46"/>
        <v>0.5316112846588454</v>
      </c>
      <c r="AN120" s="13">
        <f t="shared" si="47"/>
        <v>0.9056058011180792</v>
      </c>
      <c r="AO120" s="13">
        <f t="shared" si="48"/>
        <v>0.01186076490832566</v>
      </c>
      <c r="AP120" s="13">
        <f t="shared" si="49"/>
        <v>0.010525881772886825</v>
      </c>
    </row>
    <row r="121" spans="1:42" ht="12.75">
      <c r="A121" s="10" t="s">
        <v>259</v>
      </c>
      <c r="B121" s="10" t="s">
        <v>260</v>
      </c>
      <c r="C121" s="10" t="s">
        <v>544</v>
      </c>
      <c r="D121" s="10">
        <v>583</v>
      </c>
      <c r="E121" s="10">
        <v>537</v>
      </c>
      <c r="F121" s="10">
        <v>153</v>
      </c>
      <c r="G121" s="10">
        <v>99</v>
      </c>
      <c r="H121" s="10">
        <v>30</v>
      </c>
      <c r="I121" s="10">
        <v>6</v>
      </c>
      <c r="J121" s="10">
        <v>18</v>
      </c>
      <c r="K121" s="10">
        <v>33</v>
      </c>
      <c r="L121" s="10">
        <v>119</v>
      </c>
      <c r="M121" s="10">
        <v>0</v>
      </c>
      <c r="N121" s="10">
        <v>14</v>
      </c>
      <c r="O121" s="10">
        <v>0.0896226</v>
      </c>
      <c r="P121" s="10">
        <f t="shared" si="78"/>
        <v>0.21897810218978103</v>
      </c>
      <c r="Q121" s="10">
        <f t="shared" si="79"/>
        <v>0.5158150851581509</v>
      </c>
      <c r="R121" s="10">
        <f t="shared" si="80"/>
        <v>0.26520681265206814</v>
      </c>
      <c r="S121" s="10">
        <f t="shared" si="81"/>
        <v>0</v>
      </c>
      <c r="T121" s="10">
        <f t="shared" si="82"/>
        <v>411</v>
      </c>
      <c r="U121" s="10">
        <v>10</v>
      </c>
      <c r="V121" s="10">
        <v>212</v>
      </c>
      <c r="W121" s="10">
        <v>109</v>
      </c>
      <c r="X121" s="10">
        <v>0</v>
      </c>
      <c r="Y121" s="10">
        <v>90</v>
      </c>
      <c r="Z121" s="10">
        <v>2313</v>
      </c>
      <c r="AA121" s="10">
        <f>Z121/D121</f>
        <v>3.967409948542024</v>
      </c>
      <c r="AB121" s="10">
        <v>0.3375</v>
      </c>
      <c r="AC121" s="41">
        <f>IF(ISERROR((J121/W121)*(0.0261231)+(X121/W121)*(-0.0995367)+(P121)*(0.0847392)+(W121/V121)*(-0.0317976)+(N121)*(0.0005908)+((E121-L121)/E121)*(-0.0701565)+(-0.000348)+0.3942664),"-",((J121/W121)*(0.0261231)+(X121/W121)*(-0.0995367)+(P121)*(0.0847392)+(W121/V121)*(-0.0317976)+(N121)*(0.0005908)+((E121-L121)/E121)*(-0.0701565)+(-0.000348)+0.3942664))</f>
        <v>0.3541010544975639</v>
      </c>
      <c r="AD121" s="13">
        <f t="shared" si="83"/>
        <v>0.016601054497563883</v>
      </c>
      <c r="AE121" s="46">
        <f t="shared" si="84"/>
        <v>159.64042179902557</v>
      </c>
      <c r="AF121" s="11">
        <f t="shared" si="39"/>
        <v>6.6404217990255745</v>
      </c>
      <c r="AG121" s="12">
        <f t="shared" si="40"/>
        <v>0.2849162011173184</v>
      </c>
      <c r="AH121" s="12">
        <f t="shared" si="41"/>
        <v>0.33793103448275863</v>
      </c>
      <c r="AI121" s="12">
        <f t="shared" si="42"/>
        <v>0.44692737430167595</v>
      </c>
      <c r="AJ121" s="12">
        <f t="shared" si="43"/>
        <v>0.7848584087844346</v>
      </c>
      <c r="AK121" s="13">
        <f t="shared" si="44"/>
        <v>0.2972819772793772</v>
      </c>
      <c r="AL121" s="13">
        <f t="shared" si="45"/>
        <v>0.34938003758452685</v>
      </c>
      <c r="AM121" s="12">
        <f t="shared" si="46"/>
        <v>0.45929315046373476</v>
      </c>
      <c r="AN121" s="13">
        <f t="shared" si="47"/>
        <v>0.8086731880482616</v>
      </c>
      <c r="AO121" s="13">
        <f t="shared" si="48"/>
        <v>0.012365776162058806</v>
      </c>
      <c r="AP121" s="13">
        <f t="shared" si="49"/>
        <v>0.011449003101768218</v>
      </c>
    </row>
    <row r="122" spans="1:42" ht="12.75">
      <c r="A122" s="10" t="s">
        <v>34</v>
      </c>
      <c r="B122" s="10" t="s">
        <v>35</v>
      </c>
      <c r="C122" s="10" t="s">
        <v>507</v>
      </c>
      <c r="D122" s="10">
        <v>500</v>
      </c>
      <c r="E122" s="10">
        <v>464</v>
      </c>
      <c r="F122" s="10">
        <v>133</v>
      </c>
      <c r="G122" s="10">
        <v>95</v>
      </c>
      <c r="H122" s="10">
        <v>29</v>
      </c>
      <c r="I122" s="10">
        <v>1</v>
      </c>
      <c r="J122" s="10">
        <v>8</v>
      </c>
      <c r="K122" s="10">
        <v>23</v>
      </c>
      <c r="L122" s="10">
        <v>33</v>
      </c>
      <c r="M122" s="10">
        <v>6</v>
      </c>
      <c r="N122" s="10">
        <v>0</v>
      </c>
      <c r="O122" s="10">
        <v>0.0136364</v>
      </c>
      <c r="P122" s="10">
        <f t="shared" si="78"/>
        <v>0.20919540229885059</v>
      </c>
      <c r="Q122" s="10">
        <f t="shared" si="79"/>
        <v>0.5057471264367817</v>
      </c>
      <c r="R122" s="10">
        <f t="shared" si="80"/>
        <v>0.2850574712643678</v>
      </c>
      <c r="S122" s="10">
        <f t="shared" si="81"/>
        <v>0.07258064516129033</v>
      </c>
      <c r="T122" s="10">
        <f t="shared" si="82"/>
        <v>435</v>
      </c>
      <c r="U122" s="10">
        <v>5</v>
      </c>
      <c r="V122" s="10">
        <v>220</v>
      </c>
      <c r="W122" s="10">
        <v>124</v>
      </c>
      <c r="X122" s="10">
        <v>9</v>
      </c>
      <c r="Y122" s="10">
        <v>91</v>
      </c>
      <c r="Z122" s="10">
        <v>1683</v>
      </c>
      <c r="AA122" s="10">
        <v>3.366</v>
      </c>
      <c r="AB122" s="10">
        <v>0.291375</v>
      </c>
      <c r="AC122" s="41">
        <f>IF(ISERROR((J122/W122)*(0.0261231)+(X122/W122)*(-0.0995367)+(P122)*(0.0847392)+(W122/V122)*(-0.0317976)+(N122)*(0.0005908)+((E122-L122)/E122)*(-0.0701565)+(-0.0151994)+0.3942664),"-",((J122/W122)*(0.0261231)+(X122/W122)*(-0.0995367)+(P122)*(0.0847392)+(W122/V122)*(-0.0317976)+(N122)*(0.0005908)+((E122-L122)/E122)*(-0.0701565)+(-0.0151994)+0.3942664))</f>
        <v>0.30816576944900903</v>
      </c>
      <c r="AD122" s="13">
        <f t="shared" si="83"/>
        <v>0.016790769449009035</v>
      </c>
      <c r="AE122" s="46">
        <f t="shared" si="84"/>
        <v>140.2031150936249</v>
      </c>
      <c r="AF122" s="11">
        <f t="shared" si="39"/>
        <v>7.203115093624888</v>
      </c>
      <c r="AG122" s="12">
        <f t="shared" si="40"/>
        <v>0.28663793103448276</v>
      </c>
      <c r="AH122" s="12">
        <f t="shared" si="41"/>
        <v>0.3232931726907631</v>
      </c>
      <c r="AI122" s="12">
        <f t="shared" si="42"/>
        <v>0.4073275862068966</v>
      </c>
      <c r="AJ122" s="12">
        <f t="shared" si="43"/>
        <v>0.7306207588976597</v>
      </c>
      <c r="AK122" s="13">
        <f t="shared" si="44"/>
        <v>0.3021618859776398</v>
      </c>
      <c r="AL122" s="13">
        <f t="shared" si="45"/>
        <v>0.33775725922414634</v>
      </c>
      <c r="AM122" s="12">
        <f t="shared" si="46"/>
        <v>0.42285154115005363</v>
      </c>
      <c r="AN122" s="13">
        <f t="shared" si="47"/>
        <v>0.7606088003742</v>
      </c>
      <c r="AO122" s="13">
        <f t="shared" si="48"/>
        <v>0.015523954943157059</v>
      </c>
      <c r="AP122" s="13">
        <f t="shared" si="49"/>
        <v>0.014464086533383269</v>
      </c>
    </row>
    <row r="123" spans="1:42" ht="12.75">
      <c r="A123" s="10" t="s">
        <v>200</v>
      </c>
      <c r="B123" s="10" t="s">
        <v>178</v>
      </c>
      <c r="C123" s="10" t="s">
        <v>513</v>
      </c>
      <c r="D123" s="10">
        <v>674</v>
      </c>
      <c r="E123" s="10">
        <v>588</v>
      </c>
      <c r="F123" s="10">
        <v>158</v>
      </c>
      <c r="G123" s="10">
        <v>86</v>
      </c>
      <c r="H123" s="10">
        <v>46</v>
      </c>
      <c r="I123" s="10">
        <v>6</v>
      </c>
      <c r="J123" s="10">
        <v>20</v>
      </c>
      <c r="K123" s="10">
        <v>77</v>
      </c>
      <c r="L123" s="10">
        <v>128</v>
      </c>
      <c r="M123" s="10">
        <v>5</v>
      </c>
      <c r="N123" s="10">
        <v>19</v>
      </c>
      <c r="O123" s="10">
        <v>0.0526316</v>
      </c>
      <c r="P123" s="10">
        <f t="shared" si="78"/>
        <v>0.1956521739130435</v>
      </c>
      <c r="Q123" s="10">
        <f t="shared" si="79"/>
        <v>0.4543478260869565</v>
      </c>
      <c r="R123" s="10">
        <f t="shared" si="80"/>
        <v>0.35</v>
      </c>
      <c r="S123" s="10">
        <f t="shared" si="81"/>
        <v>0.10559006211180125</v>
      </c>
      <c r="T123" s="10">
        <f t="shared" si="82"/>
        <v>460</v>
      </c>
      <c r="U123" s="10">
        <v>2</v>
      </c>
      <c r="V123" s="10">
        <v>209</v>
      </c>
      <c r="W123" s="10">
        <v>161</v>
      </c>
      <c r="X123" s="10">
        <v>17</v>
      </c>
      <c r="Y123" s="10">
        <v>90</v>
      </c>
      <c r="Z123" s="10">
        <v>2710</v>
      </c>
      <c r="AA123" s="10">
        <v>4.020771513</v>
      </c>
      <c r="AB123" s="10">
        <v>0.310112</v>
      </c>
      <c r="AC123" s="41">
        <f>IF(ISERROR((J123/W123)*(0.0261231)+(X123/W123)*(-0.0995367)+(P123)*(0.0847392)+(W123/V123)*(-0.0317976)+(N123)*(0.0005908)+((E123-L123)/E123)*(-0.0701565)+(-0.0081967)+0.3942664),"-",((J123/W123)*(0.0261231)+(X123/W123)*(-0.0995367)+(P123)*(0.0847392)+(W123/V123)*(-0.0317976)+(N123)*(0.0005908)+((E123-L123)/E123)*(-0.0701565)+(-0.0081967)+0.3942664))</f>
        <v>0.3272301893017411</v>
      </c>
      <c r="AD123" s="13">
        <f t="shared" si="83"/>
        <v>0.017118189301741082</v>
      </c>
      <c r="AE123" s="46">
        <f t="shared" si="84"/>
        <v>165.6174342392748</v>
      </c>
      <c r="AF123" s="11">
        <f t="shared" si="39"/>
        <v>7.617434239274786</v>
      </c>
      <c r="AG123" s="12">
        <f t="shared" si="40"/>
        <v>0.2687074829931973</v>
      </c>
      <c r="AH123" s="12">
        <f t="shared" si="41"/>
        <v>0.35267857142857145</v>
      </c>
      <c r="AI123" s="12">
        <f t="shared" si="42"/>
        <v>0.45408163265306123</v>
      </c>
      <c r="AJ123" s="12">
        <f t="shared" si="43"/>
        <v>0.8067602040816326</v>
      </c>
      <c r="AK123" s="13">
        <f t="shared" si="44"/>
        <v>0.2816623031280183</v>
      </c>
      <c r="AL123" s="13">
        <f t="shared" si="45"/>
        <v>0.36401403904653984</v>
      </c>
      <c r="AM123" s="12">
        <f t="shared" si="46"/>
        <v>0.46703645278788225</v>
      </c>
      <c r="AN123" s="13">
        <f t="shared" si="47"/>
        <v>0.8310504918344221</v>
      </c>
      <c r="AO123" s="13">
        <f t="shared" si="48"/>
        <v>0.012954820134821021</v>
      </c>
      <c r="AP123" s="13">
        <f t="shared" si="49"/>
        <v>0.011335467617968387</v>
      </c>
    </row>
    <row r="124" spans="1:42" ht="12.75">
      <c r="A124" s="10" t="s">
        <v>33</v>
      </c>
      <c r="B124" s="10" t="s">
        <v>270</v>
      </c>
      <c r="C124" s="10" t="s">
        <v>507</v>
      </c>
      <c r="D124" s="10">
        <v>557</v>
      </c>
      <c r="E124" s="10">
        <v>499</v>
      </c>
      <c r="F124" s="10">
        <v>115</v>
      </c>
      <c r="G124" s="10">
        <v>82</v>
      </c>
      <c r="H124" s="10">
        <v>23</v>
      </c>
      <c r="I124" s="10">
        <v>0</v>
      </c>
      <c r="J124" s="10">
        <v>10</v>
      </c>
      <c r="K124" s="10">
        <v>35</v>
      </c>
      <c r="L124" s="10">
        <v>111</v>
      </c>
      <c r="M124" s="10">
        <v>3</v>
      </c>
      <c r="N124" s="10">
        <v>5</v>
      </c>
      <c r="O124" s="10">
        <v>0.0714286</v>
      </c>
      <c r="P124" s="10">
        <f t="shared" si="78"/>
        <v>0.20256410256410257</v>
      </c>
      <c r="Q124" s="10">
        <f t="shared" si="79"/>
        <v>0.39487179487179486</v>
      </c>
      <c r="R124" s="10">
        <f t="shared" si="80"/>
        <v>0.4025641025641026</v>
      </c>
      <c r="S124" s="10">
        <f t="shared" si="81"/>
        <v>0.21019108280254778</v>
      </c>
      <c r="T124" s="10">
        <f t="shared" si="82"/>
        <v>390</v>
      </c>
      <c r="U124" s="10">
        <v>13</v>
      </c>
      <c r="V124" s="10">
        <v>154</v>
      </c>
      <c r="W124" s="10">
        <v>157</v>
      </c>
      <c r="X124" s="10">
        <v>33</v>
      </c>
      <c r="Y124" s="10">
        <v>79</v>
      </c>
      <c r="Z124" s="10">
        <v>2142</v>
      </c>
      <c r="AA124" s="10">
        <v>3.845601436</v>
      </c>
      <c r="AB124" s="10">
        <v>0.275591</v>
      </c>
      <c r="AC124" s="41">
        <f>IF(ISERROR((J124/W124)*(0.0261231)+(X124/W124)*(-0.0995367)+(P124)*(0.0847392)+(W124/V124)*(-0.0317976)+(N124)*(0.0005908)+((E124-L124)/E124)*(-0.0701565)+(-0.0151994)+0.3942664),"-",((J124/W124)*(0.0261231)+(X124/W124)*(-0.0995367)+(P124)*(0.0847392)+(W124/V124)*(-0.0317976)+(N124)*(0.0005908)+((E124-L124)/E124)*(-0.0701565)+(-0.0151994)+0.3942664))</f>
        <v>0.29296070611173874</v>
      </c>
      <c r="AD124" s="13">
        <f t="shared" si="83"/>
        <v>0.01736970611173877</v>
      </c>
      <c r="AE124" s="46">
        <f t="shared" si="84"/>
        <v>121.61802902857247</v>
      </c>
      <c r="AF124" s="11">
        <f t="shared" si="39"/>
        <v>6.618029028572465</v>
      </c>
      <c r="AG124" s="12">
        <f t="shared" si="40"/>
        <v>0.23046092184368738</v>
      </c>
      <c r="AH124" s="12">
        <f t="shared" si="41"/>
        <v>0.2963636363636364</v>
      </c>
      <c r="AI124" s="12">
        <f t="shared" si="42"/>
        <v>0.342685370741483</v>
      </c>
      <c r="AJ124" s="12">
        <f t="shared" si="43"/>
        <v>0.6390490071051194</v>
      </c>
      <c r="AK124" s="13">
        <f t="shared" si="44"/>
        <v>0.2437235050672795</v>
      </c>
      <c r="AL124" s="13">
        <f t="shared" si="45"/>
        <v>0.3083964164155863</v>
      </c>
      <c r="AM124" s="12">
        <f t="shared" si="46"/>
        <v>0.35594795396507506</v>
      </c>
      <c r="AN124" s="13">
        <f t="shared" si="47"/>
        <v>0.6643443703806613</v>
      </c>
      <c r="AO124" s="13">
        <f t="shared" si="48"/>
        <v>0.013262583223592112</v>
      </c>
      <c r="AP124" s="13">
        <f t="shared" si="49"/>
        <v>0.01203278005194991</v>
      </c>
    </row>
    <row r="125" spans="1:42" ht="12.75">
      <c r="A125" s="10" t="s">
        <v>420</v>
      </c>
      <c r="B125" s="10" t="s">
        <v>472</v>
      </c>
      <c r="C125" s="10" t="s">
        <v>279</v>
      </c>
      <c r="D125" s="10">
        <v>447</v>
      </c>
      <c r="E125" s="10">
        <v>389</v>
      </c>
      <c r="F125" s="10">
        <v>99</v>
      </c>
      <c r="G125" s="10">
        <v>61</v>
      </c>
      <c r="H125" s="10">
        <v>23</v>
      </c>
      <c r="I125" s="10">
        <v>1</v>
      </c>
      <c r="J125" s="10">
        <v>14</v>
      </c>
      <c r="K125" s="10">
        <v>52</v>
      </c>
      <c r="L125" s="10">
        <v>97</v>
      </c>
      <c r="M125" s="10">
        <v>3</v>
      </c>
      <c r="N125" s="10">
        <v>13</v>
      </c>
      <c r="O125" s="10">
        <v>0.048</v>
      </c>
      <c r="P125" s="10">
        <f t="shared" si="78"/>
        <v>0.17966101694915254</v>
      </c>
      <c r="Q125" s="10">
        <f t="shared" si="79"/>
        <v>0.423728813559322</v>
      </c>
      <c r="R125" s="10">
        <f t="shared" si="80"/>
        <v>0.39661016949152544</v>
      </c>
      <c r="S125" s="10">
        <f t="shared" si="81"/>
        <v>0.042735042735042736</v>
      </c>
      <c r="T125" s="10">
        <f t="shared" si="82"/>
        <v>295</v>
      </c>
      <c r="U125" s="10">
        <v>3</v>
      </c>
      <c r="V125" s="10">
        <v>125</v>
      </c>
      <c r="W125" s="10">
        <v>117</v>
      </c>
      <c r="X125" s="10">
        <v>5</v>
      </c>
      <c r="Y125" s="10">
        <v>53</v>
      </c>
      <c r="Z125" s="10">
        <v>1814</v>
      </c>
      <c r="AA125" s="10">
        <v>4.058165548</v>
      </c>
      <c r="AB125" s="10">
        <v>0.302491</v>
      </c>
      <c r="AC125" s="41">
        <f>IF(ISERROR((J125/W125)*(0.0261231)+(X125/W125)*(-0.0995367)+(P125)*(0.0847392)+(W125/V125)*(-0.0317976)+(N125)*(0.0005908)+((E125-L125)/E125)*(-0.0701565)+(-0.0135134)+0.3942664),"-",((J125/W125)*(0.0261231)+(X125/W125)*(-0.0995367)+(P125)*(0.0847392)+(W125/V125)*(-0.0317976)+(N125)*(0.0005908)+((E125-L125)/E125)*(-0.0701565)+(-0.0135134)+0.3942664))</f>
        <v>0.32010485041995784</v>
      </c>
      <c r="AD125" s="13">
        <f t="shared" si="83"/>
        <v>0.017613850419957833</v>
      </c>
      <c r="AE125" s="46">
        <f t="shared" si="84"/>
        <v>103.94946296800815</v>
      </c>
      <c r="AF125" s="11">
        <f t="shared" si="39"/>
        <v>4.949462968008149</v>
      </c>
      <c r="AG125" s="12">
        <f t="shared" si="40"/>
        <v>0.2544987146529563</v>
      </c>
      <c r="AH125" s="12">
        <f t="shared" si="41"/>
        <v>0.34451901565995524</v>
      </c>
      <c r="AI125" s="12">
        <f t="shared" si="42"/>
        <v>0.42930591259640105</v>
      </c>
      <c r="AJ125" s="12">
        <f t="shared" si="43"/>
        <v>0.7738249282563563</v>
      </c>
      <c r="AK125" s="13">
        <f t="shared" si="44"/>
        <v>0.2672222698406379</v>
      </c>
      <c r="AL125" s="13">
        <f t="shared" si="45"/>
        <v>0.35559163974945895</v>
      </c>
      <c r="AM125" s="12">
        <f t="shared" si="46"/>
        <v>0.44202946778408264</v>
      </c>
      <c r="AN125" s="13">
        <f t="shared" si="47"/>
        <v>0.7976211075335415</v>
      </c>
      <c r="AO125" s="13">
        <f t="shared" si="48"/>
        <v>0.01272355518768159</v>
      </c>
      <c r="AP125" s="13">
        <f t="shared" si="49"/>
        <v>0.011072624089503713</v>
      </c>
    </row>
    <row r="126" spans="1:42" ht="12.75">
      <c r="A126" s="10" t="s">
        <v>455</v>
      </c>
      <c r="B126" s="10" t="s">
        <v>456</v>
      </c>
      <c r="C126" s="10" t="s">
        <v>512</v>
      </c>
      <c r="D126" s="10">
        <v>405</v>
      </c>
      <c r="E126" s="10">
        <v>378</v>
      </c>
      <c r="F126" s="10">
        <v>95</v>
      </c>
      <c r="G126" s="10">
        <v>64</v>
      </c>
      <c r="H126" s="10">
        <v>21</v>
      </c>
      <c r="I126" s="10">
        <v>3</v>
      </c>
      <c r="J126" s="10">
        <v>7</v>
      </c>
      <c r="K126" s="10">
        <v>16</v>
      </c>
      <c r="L126" s="10">
        <v>97</v>
      </c>
      <c r="M126" s="10">
        <v>4</v>
      </c>
      <c r="N126" s="10">
        <v>2</v>
      </c>
      <c r="O126" s="10">
        <v>0.0606061</v>
      </c>
      <c r="P126" s="10">
        <f t="shared" si="78"/>
        <v>0.23157894736842105</v>
      </c>
      <c r="Q126" s="10">
        <f t="shared" si="79"/>
        <v>0.4631578947368421</v>
      </c>
      <c r="R126" s="10">
        <f t="shared" si="80"/>
        <v>0.30526315789473685</v>
      </c>
      <c r="S126" s="10">
        <f t="shared" si="81"/>
        <v>0.034482758620689655</v>
      </c>
      <c r="T126" s="10">
        <f t="shared" si="82"/>
        <v>285</v>
      </c>
      <c r="U126" s="10">
        <v>7</v>
      </c>
      <c r="V126" s="10">
        <v>132</v>
      </c>
      <c r="W126" s="10">
        <v>87</v>
      </c>
      <c r="X126" s="10">
        <v>3</v>
      </c>
      <c r="Y126" s="10">
        <v>66</v>
      </c>
      <c r="Z126" s="10">
        <v>1496</v>
      </c>
      <c r="AA126" s="10">
        <f>Z126/D126</f>
        <v>3.6938271604938273</v>
      </c>
      <c r="AB126" s="10">
        <v>0.316547</v>
      </c>
      <c r="AC126" s="41">
        <f>IF(ISERROR((J126/W126)*(0.0261231)+(X126/W126)*(-0.0995367)+(P126)*(0.0847392)+(W126/V126)*(-0.0317976)+(N126)*(0.0005908)+((E126-L126)/E126)*(-0.0701565)+(-0.0064218)+0.3942664),"-",((J126/W126)*(0.0261231)+(X126/W126)*(-0.0995367)+(P126)*(0.0847392)+(W126/V126)*(-0.0317976)+(N126)*(0.0005908)+((E126-L126)/E126)*(-0.0701565)+(-0.0064218)+0.3942664))</f>
        <v>0.3342086872824957</v>
      </c>
      <c r="AD126" s="13">
        <f t="shared" si="83"/>
        <v>0.017661687282495675</v>
      </c>
      <c r="AE126" s="46">
        <f t="shared" si="84"/>
        <v>99.91001506453381</v>
      </c>
      <c r="AF126" s="11">
        <f t="shared" si="39"/>
        <v>4.910015064533809</v>
      </c>
      <c r="AG126" s="12">
        <f t="shared" si="40"/>
        <v>0.25132275132275134</v>
      </c>
      <c r="AH126" s="12">
        <f t="shared" si="41"/>
        <v>0.291358024691358</v>
      </c>
      <c r="AI126" s="12">
        <f t="shared" si="42"/>
        <v>0.37037037037037035</v>
      </c>
      <c r="AJ126" s="12">
        <f t="shared" si="43"/>
        <v>0.6617283950617283</v>
      </c>
      <c r="AK126" s="13">
        <f t="shared" si="44"/>
        <v>0.26431220916543335</v>
      </c>
      <c r="AL126" s="13">
        <f t="shared" si="45"/>
        <v>0.3034815186778613</v>
      </c>
      <c r="AM126" s="12">
        <f t="shared" si="46"/>
        <v>0.38335982821305237</v>
      </c>
      <c r="AN126" s="13">
        <f t="shared" si="47"/>
        <v>0.6868413468909136</v>
      </c>
      <c r="AO126" s="13">
        <f t="shared" si="48"/>
        <v>0.012989457842682017</v>
      </c>
      <c r="AP126" s="13">
        <f t="shared" si="49"/>
        <v>0.012123493986503253</v>
      </c>
    </row>
    <row r="127" spans="1:42" ht="12.75">
      <c r="A127" s="10" t="s">
        <v>247</v>
      </c>
      <c r="B127" s="10" t="s">
        <v>248</v>
      </c>
      <c r="C127" s="10" t="s">
        <v>541</v>
      </c>
      <c r="D127" s="10">
        <v>606</v>
      </c>
      <c r="E127" s="10">
        <v>537</v>
      </c>
      <c r="F127" s="10">
        <v>162</v>
      </c>
      <c r="G127" s="10">
        <v>94</v>
      </c>
      <c r="H127" s="10">
        <v>36</v>
      </c>
      <c r="I127" s="10">
        <v>2</v>
      </c>
      <c r="J127" s="10">
        <v>30</v>
      </c>
      <c r="K127" s="10">
        <v>59</v>
      </c>
      <c r="L127" s="10">
        <v>79</v>
      </c>
      <c r="M127" s="10">
        <v>5</v>
      </c>
      <c r="N127" s="10">
        <v>9</v>
      </c>
      <c r="O127" s="10">
        <v>0.0729167</v>
      </c>
      <c r="P127" s="10">
        <f t="shared" si="78"/>
        <v>0.19522776572668113</v>
      </c>
      <c r="Q127" s="10">
        <f t="shared" si="79"/>
        <v>0.4164859002169197</v>
      </c>
      <c r="R127" s="10">
        <f t="shared" si="80"/>
        <v>0.3882863340563991</v>
      </c>
      <c r="S127" s="10">
        <f t="shared" si="81"/>
        <v>0.1564245810055866</v>
      </c>
      <c r="T127" s="10">
        <f t="shared" si="82"/>
        <v>461</v>
      </c>
      <c r="U127" s="10">
        <v>4</v>
      </c>
      <c r="V127" s="10">
        <v>192</v>
      </c>
      <c r="W127" s="10">
        <v>179</v>
      </c>
      <c r="X127" s="10">
        <v>28</v>
      </c>
      <c r="Y127" s="10">
        <v>90</v>
      </c>
      <c r="Z127" s="10">
        <v>2219</v>
      </c>
      <c r="AA127" s="10">
        <v>3.661716172</v>
      </c>
      <c r="AB127" s="10">
        <v>0.30485</v>
      </c>
      <c r="AC127" s="41">
        <f>IF(ISERROR((J127/W127)*(0.0261231)+(X127/W127)*(-0.0995367)+(P127)*(0.0847392)+(W127/V127)*(-0.0317976)+(N127)*(0.0005908)+((E127-L127)/E127)*(-0.0701565)+(0.0071428)+0.3942664),"-",((J127/W127)*(0.0261231)+(X127/W127)*(-0.0995367)+(P127)*(0.0847392)+(W127/V127)*(-0.0317976)+(N127)*(0.0005908)+((E127-L127)/E127)*(-0.0701565)+(0.0071428)+0.3942664))</f>
        <v>0.32259786863798035</v>
      </c>
      <c r="AD127" s="13">
        <f t="shared" si="83"/>
        <v>0.017747868637980335</v>
      </c>
      <c r="AE127" s="46">
        <f t="shared" si="84"/>
        <v>169.6848771202455</v>
      </c>
      <c r="AF127" s="11">
        <f t="shared" si="39"/>
        <v>7.684877120245488</v>
      </c>
      <c r="AG127" s="12">
        <f t="shared" si="40"/>
        <v>0.3016759776536313</v>
      </c>
      <c r="AH127" s="12">
        <f t="shared" si="41"/>
        <v>0.371900826446281</v>
      </c>
      <c r="AI127" s="12">
        <f t="shared" si="42"/>
        <v>0.5418994413407822</v>
      </c>
      <c r="AJ127" s="12">
        <f t="shared" si="43"/>
        <v>0.9138002677870631</v>
      </c>
      <c r="AK127" s="13">
        <f t="shared" si="44"/>
        <v>0.315986735791891</v>
      </c>
      <c r="AL127" s="13">
        <f t="shared" si="45"/>
        <v>0.3846031026780917</v>
      </c>
      <c r="AM127" s="12">
        <f t="shared" si="46"/>
        <v>0.5562101994790418</v>
      </c>
      <c r="AN127" s="13">
        <f t="shared" si="47"/>
        <v>0.9408133021571335</v>
      </c>
      <c r="AO127" s="13">
        <f t="shared" si="48"/>
        <v>0.014310758138259716</v>
      </c>
      <c r="AP127" s="13">
        <f t="shared" si="49"/>
        <v>0.01270227623181075</v>
      </c>
    </row>
    <row r="128" spans="1:42" ht="12.75">
      <c r="A128" s="10" t="s">
        <v>476</v>
      </c>
      <c r="B128" s="10" t="s">
        <v>74</v>
      </c>
      <c r="C128" s="10" t="s">
        <v>508</v>
      </c>
      <c r="D128" s="10">
        <v>494</v>
      </c>
      <c r="E128" s="10">
        <v>436</v>
      </c>
      <c r="F128" s="10">
        <v>108</v>
      </c>
      <c r="G128" s="10">
        <v>83</v>
      </c>
      <c r="H128" s="10">
        <v>19</v>
      </c>
      <c r="I128" s="10">
        <v>3</v>
      </c>
      <c r="J128" s="10">
        <v>3</v>
      </c>
      <c r="K128" s="10">
        <v>34</v>
      </c>
      <c r="L128" s="10">
        <v>87</v>
      </c>
      <c r="M128" s="10">
        <v>5</v>
      </c>
      <c r="N128" s="10">
        <v>13</v>
      </c>
      <c r="O128" s="10">
        <v>0.101266</v>
      </c>
      <c r="P128" s="10">
        <f t="shared" si="78"/>
        <v>0.20170454545454544</v>
      </c>
      <c r="Q128" s="10">
        <f t="shared" si="79"/>
        <v>0.44886363636363635</v>
      </c>
      <c r="R128" s="10">
        <f t="shared" si="80"/>
        <v>0.3494318181818182</v>
      </c>
      <c r="S128" s="10">
        <f t="shared" si="81"/>
        <v>0.15447154471544716</v>
      </c>
      <c r="T128" s="10">
        <f t="shared" si="82"/>
        <v>352</v>
      </c>
      <c r="U128" s="10">
        <v>10</v>
      </c>
      <c r="V128" s="10">
        <v>158</v>
      </c>
      <c r="W128" s="10">
        <v>123</v>
      </c>
      <c r="X128" s="10">
        <v>19</v>
      </c>
      <c r="Y128" s="10">
        <v>71</v>
      </c>
      <c r="Z128" s="10">
        <v>1883</v>
      </c>
      <c r="AA128" s="10">
        <v>3.811740891</v>
      </c>
      <c r="AB128" s="10">
        <v>0.299145</v>
      </c>
      <c r="AC128" s="41">
        <f>IF(ISERROR((J128/W128)*(0.0261231)+(X128/W128)*(-0.0995367)+(P128)*(0.0847392)+(W128/V128)*(-0.0317976)+(N128)*(0.0005908)+((E128-L128)/E128)*(-0.0701565)+(-0.0064676)+0.3942664),"-",((J128/W128)*(0.0261231)+(X128/W128)*(-0.0995367)+(P128)*(0.0847392)+(W128/V128)*(-0.0317976)+(N128)*(0.0005908)+((E128-L128)/E128)*(-0.0701565)+(-0.0064676)+0.3942664))</f>
        <v>0.31692183306495636</v>
      </c>
      <c r="AD128" s="13">
        <f t="shared" si="83"/>
        <v>0.017776833064956366</v>
      </c>
      <c r="AE128" s="46">
        <f t="shared" si="84"/>
        <v>114.23956340579969</v>
      </c>
      <c r="AF128" s="11">
        <f t="shared" si="39"/>
        <v>6.239563405799686</v>
      </c>
      <c r="AG128" s="12">
        <f t="shared" si="40"/>
        <v>0.24770642201834864</v>
      </c>
      <c r="AH128" s="12">
        <f t="shared" si="41"/>
        <v>0.3134020618556701</v>
      </c>
      <c r="AI128" s="12">
        <f t="shared" si="42"/>
        <v>0.31880733944954126</v>
      </c>
      <c r="AJ128" s="12">
        <f t="shared" si="43"/>
        <v>0.6322094013052113</v>
      </c>
      <c r="AK128" s="13">
        <f t="shared" si="44"/>
        <v>0.26201734726100845</v>
      </c>
      <c r="AL128" s="13">
        <f t="shared" si="45"/>
        <v>0.32626714104288596</v>
      </c>
      <c r="AM128" s="12">
        <f t="shared" si="46"/>
        <v>0.33311826469220107</v>
      </c>
      <c r="AN128" s="13">
        <f t="shared" si="47"/>
        <v>0.659385405735087</v>
      </c>
      <c r="AO128" s="13">
        <f t="shared" si="48"/>
        <v>0.014310925242659811</v>
      </c>
      <c r="AP128" s="13">
        <f t="shared" si="49"/>
        <v>0.012865079187215855</v>
      </c>
    </row>
    <row r="129" spans="1:42" ht="12.75">
      <c r="A129" s="10" t="s">
        <v>198</v>
      </c>
      <c r="B129" s="10" t="s">
        <v>199</v>
      </c>
      <c r="C129" s="10" t="s">
        <v>562</v>
      </c>
      <c r="D129" s="10">
        <v>419</v>
      </c>
      <c r="E129" s="10">
        <v>396</v>
      </c>
      <c r="F129" s="10">
        <v>108</v>
      </c>
      <c r="G129" s="10">
        <v>73</v>
      </c>
      <c r="H129" s="10">
        <v>27</v>
      </c>
      <c r="I129" s="10">
        <v>1</v>
      </c>
      <c r="J129" s="10">
        <v>7</v>
      </c>
      <c r="K129" s="10">
        <v>20</v>
      </c>
      <c r="L129" s="10">
        <v>65</v>
      </c>
      <c r="M129" s="10">
        <v>2</v>
      </c>
      <c r="N129" s="10">
        <v>0</v>
      </c>
      <c r="O129" s="10">
        <v>0.0377358</v>
      </c>
      <c r="P129" s="10">
        <f t="shared" si="78"/>
        <v>0.25</v>
      </c>
      <c r="Q129" s="10">
        <f t="shared" si="79"/>
        <v>0.4789156626506024</v>
      </c>
      <c r="R129" s="10">
        <f t="shared" si="80"/>
        <v>0.2710843373493976</v>
      </c>
      <c r="S129" s="10">
        <f t="shared" si="81"/>
        <v>0.08888888888888889</v>
      </c>
      <c r="T129" s="10">
        <f t="shared" si="82"/>
        <v>332</v>
      </c>
      <c r="U129" s="10">
        <v>0</v>
      </c>
      <c r="V129" s="10">
        <v>159</v>
      </c>
      <c r="W129" s="10">
        <v>90</v>
      </c>
      <c r="X129" s="10">
        <v>8</v>
      </c>
      <c r="Y129" s="10">
        <v>83</v>
      </c>
      <c r="Z129" s="10">
        <v>1558</v>
      </c>
      <c r="AA129" s="10">
        <v>3.718377088</v>
      </c>
      <c r="AB129" s="10">
        <v>0.309816</v>
      </c>
      <c r="AC129" s="41">
        <f>IF(ISERROR((J129/W129)*(0.0261231)+(X129/W129)*(-0.0995367)+(P129)*(0.0847392)+(W129/V129)*(-0.0317976)+(N129)*(0.0005908)+((E129-L129)/E129)*(-0.0701565)+(-0.0043388)+0.3942664),"-",((J129/W129)*(0.0261231)+(X129/W129)*(-0.0995367)+(P129)*(0.0847392)+(W129/V129)*(-0.0317976)+(N129)*(0.0005908)+((E129-L129)/E129)*(-0.0701565)+(-0.0043388)+0.3942664))</f>
        <v>0.32765693561177817</v>
      </c>
      <c r="AD129" s="13">
        <f t="shared" si="83"/>
        <v>0.017840935611778186</v>
      </c>
      <c r="AE129" s="46">
        <f t="shared" si="84"/>
        <v>113.81616100943968</v>
      </c>
      <c r="AF129" s="11">
        <f t="shared" si="39"/>
        <v>5.816161009439682</v>
      </c>
      <c r="AG129" s="12">
        <f t="shared" si="40"/>
        <v>0.2727272727272727</v>
      </c>
      <c r="AH129" s="12">
        <f t="shared" si="41"/>
        <v>0.3062200956937799</v>
      </c>
      <c r="AI129" s="12">
        <f t="shared" si="42"/>
        <v>0.4015151515151515</v>
      </c>
      <c r="AJ129" s="12">
        <f t="shared" si="43"/>
        <v>0.7077352472089313</v>
      </c>
      <c r="AK129" s="13">
        <f t="shared" si="44"/>
        <v>0.2874145480036356</v>
      </c>
      <c r="AL129" s="13">
        <f t="shared" si="45"/>
        <v>0.3201343564819131</v>
      </c>
      <c r="AM129" s="12">
        <f t="shared" si="46"/>
        <v>0.41620242679151437</v>
      </c>
      <c r="AN129" s="13">
        <f t="shared" si="47"/>
        <v>0.7363367832734274</v>
      </c>
      <c r="AO129" s="13">
        <f t="shared" si="48"/>
        <v>0.014687275276362877</v>
      </c>
      <c r="AP129" s="13">
        <f t="shared" si="49"/>
        <v>0.013914260788133181</v>
      </c>
    </row>
    <row r="130" spans="1:42" ht="12.75">
      <c r="A130" s="10" t="s">
        <v>406</v>
      </c>
      <c r="B130" s="10" t="s">
        <v>407</v>
      </c>
      <c r="C130" s="10" t="s">
        <v>550</v>
      </c>
      <c r="D130" s="10">
        <v>640</v>
      </c>
      <c r="E130" s="10">
        <v>579</v>
      </c>
      <c r="F130" s="10">
        <v>160</v>
      </c>
      <c r="G130" s="10">
        <v>121</v>
      </c>
      <c r="H130" s="10">
        <v>24</v>
      </c>
      <c r="I130" s="10">
        <v>8</v>
      </c>
      <c r="J130" s="10">
        <v>7</v>
      </c>
      <c r="K130" s="10">
        <v>34</v>
      </c>
      <c r="L130" s="10">
        <v>67</v>
      </c>
      <c r="M130" s="10">
        <v>8</v>
      </c>
      <c r="N130" s="10">
        <v>4</v>
      </c>
      <c r="O130" s="10">
        <v>0.123853</v>
      </c>
      <c r="P130" s="10">
        <f t="shared" si="78"/>
        <v>0.21832358674463936</v>
      </c>
      <c r="Q130" s="10">
        <f t="shared" si="79"/>
        <v>0.4249512670565302</v>
      </c>
      <c r="R130" s="10">
        <f t="shared" si="80"/>
        <v>0.3567251461988304</v>
      </c>
      <c r="S130" s="10">
        <f t="shared" si="81"/>
        <v>0.12021857923497267</v>
      </c>
      <c r="T130" s="10">
        <f t="shared" si="82"/>
        <v>513</v>
      </c>
      <c r="U130" s="10">
        <v>2</v>
      </c>
      <c r="V130" s="10">
        <v>218</v>
      </c>
      <c r="W130" s="10">
        <v>183</v>
      </c>
      <c r="X130" s="10">
        <v>22</v>
      </c>
      <c r="Y130" s="10">
        <v>112</v>
      </c>
      <c r="Z130" s="10">
        <v>2238</v>
      </c>
      <c r="AA130" s="10">
        <v>3.496875</v>
      </c>
      <c r="AB130" s="10">
        <v>0.298246</v>
      </c>
      <c r="AC130" s="41">
        <f>IF(ISERROR((J130/W130)*(0.0261231)+(X130/W130)*(-0.0995367)+(P130)*(0.0847392)+(W130/V130)*(-0.0317976)+(N130)*(0.0005908)+((E130-L130)/E130)*(-0.0701565)+(0.0006947)+0.3942664),"-",((J130/W130)*(0.0261231)+(X130/W130)*(-0.0995367)+(P130)*(0.0847392)+(W130/V130)*(-0.0317976)+(N130)*(0.0005908)+((E130-L130)/E130)*(-0.0701565)+(0.0006947)+0.3942664))</f>
        <v>0.3161272513379035</v>
      </c>
      <c r="AD130" s="13">
        <f t="shared" si="83"/>
        <v>0.01788125133790347</v>
      </c>
      <c r="AE130" s="46">
        <f t="shared" si="84"/>
        <v>169.1732799363445</v>
      </c>
      <c r="AF130" s="11">
        <f aca="true" t="shared" si="85" ref="AF130:AF193">AE130-F130</f>
        <v>9.1732799363445</v>
      </c>
      <c r="AG130" s="12">
        <f aca="true" t="shared" si="86" ref="AG130:AG193">F130/E130</f>
        <v>0.2763385146804836</v>
      </c>
      <c r="AH130" s="12">
        <f aca="true" t="shared" si="87" ref="AH130:AH193">(F130+U130+K130)/(E130+U130+K130+M130)</f>
        <v>0.3146067415730337</v>
      </c>
      <c r="AI130" s="12">
        <f aca="true" t="shared" si="88" ref="AI130:AI193">(G130+2*H130+3+I130+4*J130)/E130</f>
        <v>0.3592400690846287</v>
      </c>
      <c r="AJ130" s="12">
        <f aca="true" t="shared" si="89" ref="AJ130:AJ193">AH130+AI130</f>
        <v>0.6738468106576624</v>
      </c>
      <c r="AK130" s="13">
        <f aca="true" t="shared" si="90" ref="AK130:AK193">AE130/E130</f>
        <v>0.29218183063271935</v>
      </c>
      <c r="AL130" s="13">
        <f aca="true" t="shared" si="91" ref="AL130:AL193">(AE130+K130+U130)/(E130+K130+U130+M130)</f>
        <v>0.3293311074419655</v>
      </c>
      <c r="AM130" s="12">
        <f aca="true" t="shared" si="92" ref="AM130:AM193">AI130-AG130+AK130</f>
        <v>0.37508338503686445</v>
      </c>
      <c r="AN130" s="13">
        <f aca="true" t="shared" si="93" ref="AN130:AN193">AL130+AM130</f>
        <v>0.7044144924788299</v>
      </c>
      <c r="AO130" s="13">
        <f aca="true" t="shared" si="94" ref="AO130:AO193">AK130-AG130</f>
        <v>0.01584331595223576</v>
      </c>
      <c r="AP130" s="13">
        <f aca="true" t="shared" si="95" ref="AP130:AP193">AL130-AH130</f>
        <v>0.014724365868931777</v>
      </c>
    </row>
    <row r="131" spans="1:42" ht="12.75">
      <c r="A131" s="10" t="s">
        <v>391</v>
      </c>
      <c r="B131" s="10" t="s">
        <v>392</v>
      </c>
      <c r="C131" s="10" t="s">
        <v>514</v>
      </c>
      <c r="D131" s="10">
        <v>461</v>
      </c>
      <c r="E131" s="10">
        <v>405</v>
      </c>
      <c r="F131" s="10">
        <v>97</v>
      </c>
      <c r="G131" s="10">
        <v>58</v>
      </c>
      <c r="H131" s="10">
        <v>25</v>
      </c>
      <c r="I131" s="10">
        <v>0</v>
      </c>
      <c r="J131" s="10">
        <v>14</v>
      </c>
      <c r="K131" s="10">
        <v>49</v>
      </c>
      <c r="L131" s="10">
        <v>96</v>
      </c>
      <c r="M131" s="10">
        <v>3</v>
      </c>
      <c r="N131" s="10">
        <v>5</v>
      </c>
      <c r="O131" s="10">
        <v>0.103774</v>
      </c>
      <c r="P131" s="10">
        <f t="shared" si="78"/>
        <v>0.1762820512820513</v>
      </c>
      <c r="Q131" s="10">
        <f t="shared" si="79"/>
        <v>0.33974358974358976</v>
      </c>
      <c r="R131" s="10">
        <f t="shared" si="80"/>
        <v>0.483974358974359</v>
      </c>
      <c r="S131" s="10">
        <f t="shared" si="81"/>
        <v>0.12582781456953643</v>
      </c>
      <c r="T131" s="10">
        <f t="shared" si="82"/>
        <v>312</v>
      </c>
      <c r="U131" s="10">
        <v>4</v>
      </c>
      <c r="V131" s="10">
        <v>106</v>
      </c>
      <c r="W131" s="10">
        <v>151</v>
      </c>
      <c r="X131" s="10">
        <v>19</v>
      </c>
      <c r="Y131" s="10">
        <v>55</v>
      </c>
      <c r="Z131" s="10">
        <v>1857</v>
      </c>
      <c r="AA131" s="10">
        <v>4.028199566</v>
      </c>
      <c r="AB131" s="10">
        <v>0.278523</v>
      </c>
      <c r="AC131" s="41">
        <f>IF(ISERROR((J131/W131)*(0.0261231)+(X131/W131)*(-0.0995367)+(P131)*(0.0847392)+(W131/V131)*(-0.0317976)+(N131)*(0.0005908)+((E131-L131)/E131)*(-0.0701565)+(-0.0067261)+0.3942664),"-",((J131/W131)*(0.0261231)+(X131/W131)*(-0.0995367)+(P131)*(0.0847392)+(W131/V131)*(-0.0317976)+(N131)*(0.0005908)+((E131-L131)/E131)*(-0.0701565)+(-0.0067261)+0.3942664))</f>
        <v>0.29650643159787304</v>
      </c>
      <c r="AD131" s="13">
        <f t="shared" si="83"/>
        <v>0.017983431597873023</v>
      </c>
      <c r="AE131" s="46">
        <f t="shared" si="84"/>
        <v>102.35891661616617</v>
      </c>
      <c r="AF131" s="11">
        <f t="shared" si="85"/>
        <v>5.358916616166169</v>
      </c>
      <c r="AG131" s="12">
        <f t="shared" si="86"/>
        <v>0.23950617283950618</v>
      </c>
      <c r="AH131" s="12">
        <f t="shared" si="87"/>
        <v>0.32537960954446854</v>
      </c>
      <c r="AI131" s="12">
        <f t="shared" si="88"/>
        <v>0.4123456790123457</v>
      </c>
      <c r="AJ131" s="12">
        <f t="shared" si="89"/>
        <v>0.7377252885568142</v>
      </c>
      <c r="AK131" s="13">
        <f t="shared" si="90"/>
        <v>0.2527380657189288</v>
      </c>
      <c r="AL131" s="13">
        <f t="shared" si="91"/>
        <v>0.33700415751879864</v>
      </c>
      <c r="AM131" s="12">
        <f t="shared" si="92"/>
        <v>0.42557757189176837</v>
      </c>
      <c r="AN131" s="13">
        <f t="shared" si="93"/>
        <v>0.762581729410567</v>
      </c>
      <c r="AO131" s="13">
        <f t="shared" si="94"/>
        <v>0.013231892879422641</v>
      </c>
      <c r="AP131" s="13">
        <f t="shared" si="95"/>
        <v>0.011624547974330102</v>
      </c>
    </row>
    <row r="132" spans="1:42" ht="12.75">
      <c r="A132" s="10" t="s">
        <v>66</v>
      </c>
      <c r="B132" s="10" t="s">
        <v>67</v>
      </c>
      <c r="C132" s="10" t="s">
        <v>542</v>
      </c>
      <c r="D132" s="10">
        <v>366</v>
      </c>
      <c r="E132" s="10">
        <v>320</v>
      </c>
      <c r="F132" s="10">
        <v>80</v>
      </c>
      <c r="G132" s="10">
        <v>54</v>
      </c>
      <c r="H132" s="10">
        <v>16</v>
      </c>
      <c r="I132" s="10">
        <v>2</v>
      </c>
      <c r="J132" s="10">
        <v>8</v>
      </c>
      <c r="K132" s="10">
        <v>38</v>
      </c>
      <c r="L132" s="10">
        <v>80</v>
      </c>
      <c r="M132" s="10">
        <v>2</v>
      </c>
      <c r="N132" s="10">
        <v>2</v>
      </c>
      <c r="O132" s="10">
        <v>0.032</v>
      </c>
      <c r="P132" s="10">
        <f t="shared" si="78"/>
        <v>0.16115702479338842</v>
      </c>
      <c r="Q132" s="10">
        <f t="shared" si="79"/>
        <v>0.5165289256198347</v>
      </c>
      <c r="R132" s="10">
        <f t="shared" si="80"/>
        <v>0.32231404958677684</v>
      </c>
      <c r="S132" s="10">
        <f t="shared" si="81"/>
        <v>0.08974358974358974</v>
      </c>
      <c r="T132" s="10">
        <f t="shared" si="82"/>
        <v>242</v>
      </c>
      <c r="U132" s="10">
        <v>2</v>
      </c>
      <c r="V132" s="10">
        <v>125</v>
      </c>
      <c r="W132" s="10">
        <v>78</v>
      </c>
      <c r="X132" s="10">
        <v>7</v>
      </c>
      <c r="Y132" s="10">
        <v>39</v>
      </c>
      <c r="Z132" s="10">
        <v>1451</v>
      </c>
      <c r="AA132" s="10">
        <v>3.964480874</v>
      </c>
      <c r="AB132" s="10">
        <v>0.307692</v>
      </c>
      <c r="AC132" s="41">
        <f>IF(ISERROR((J132/W132)*(0.0261231)+(X132/W132)*(-0.0995367)+(P132)*(0.0847392)+(W132/V132)*(-0.0317976)+(N132)*(0.0005908)+((E132-L132)/E132)*(-0.0701565)+(-0.0044772)+0.3942664),"-",((J132/W132)*(0.0261231)+(X132/W132)*(-0.0995367)+(P132)*(0.0847392)+(W132/V132)*(-0.0317976)+(N132)*(0.0005908)+((E132-L132)/E132)*(-0.0701565)+(-0.0044772)+0.3942664))</f>
        <v>0.32591455149383347</v>
      </c>
      <c r="AD132" s="13">
        <f t="shared" si="83"/>
        <v>0.01822255149383345</v>
      </c>
      <c r="AE132" s="46">
        <f t="shared" si="84"/>
        <v>84.26400504955703</v>
      </c>
      <c r="AF132" s="11">
        <f t="shared" si="85"/>
        <v>4.264005049557028</v>
      </c>
      <c r="AG132" s="12">
        <f t="shared" si="86"/>
        <v>0.25</v>
      </c>
      <c r="AH132" s="12">
        <f t="shared" si="87"/>
        <v>0.3314917127071823</v>
      </c>
      <c r="AI132" s="12">
        <f t="shared" si="88"/>
        <v>0.384375</v>
      </c>
      <c r="AJ132" s="12">
        <f t="shared" si="89"/>
        <v>0.7158667127071823</v>
      </c>
      <c r="AK132" s="13">
        <f t="shared" si="90"/>
        <v>0.2633250157798657</v>
      </c>
      <c r="AL132" s="13">
        <f t="shared" si="91"/>
        <v>0.34327073218109677</v>
      </c>
      <c r="AM132" s="12">
        <f t="shared" si="92"/>
        <v>0.39770001577986575</v>
      </c>
      <c r="AN132" s="13">
        <f t="shared" si="93"/>
        <v>0.7409707479609625</v>
      </c>
      <c r="AO132" s="13">
        <f t="shared" si="94"/>
        <v>0.013325015779865723</v>
      </c>
      <c r="AP132" s="13">
        <f t="shared" si="95"/>
        <v>0.011779019473914465</v>
      </c>
    </row>
    <row r="133" spans="1:42" ht="12.75">
      <c r="A133" s="10" t="s">
        <v>479</v>
      </c>
      <c r="B133" s="10" t="s">
        <v>480</v>
      </c>
      <c r="C133" s="10" t="s">
        <v>565</v>
      </c>
      <c r="D133" s="10">
        <v>590</v>
      </c>
      <c r="E133" s="10">
        <v>513</v>
      </c>
      <c r="F133" s="10">
        <v>149</v>
      </c>
      <c r="G133" s="10">
        <v>111</v>
      </c>
      <c r="H133" s="10">
        <v>24</v>
      </c>
      <c r="I133" s="10">
        <v>3</v>
      </c>
      <c r="J133" s="10">
        <v>11</v>
      </c>
      <c r="K133" s="10">
        <v>61</v>
      </c>
      <c r="L133" s="10">
        <v>70</v>
      </c>
      <c r="M133" s="10">
        <v>5</v>
      </c>
      <c r="N133" s="10">
        <v>3</v>
      </c>
      <c r="O133" s="10">
        <v>0.0745098</v>
      </c>
      <c r="P133" s="10">
        <f t="shared" si="78"/>
        <v>0.18161434977578475</v>
      </c>
      <c r="Q133" s="10">
        <f t="shared" si="79"/>
        <v>0.5717488789237668</v>
      </c>
      <c r="R133" s="10">
        <f t="shared" si="80"/>
        <v>0.24663677130044842</v>
      </c>
      <c r="S133" s="10">
        <f t="shared" si="81"/>
        <v>0.00909090909090909</v>
      </c>
      <c r="T133" s="10">
        <f t="shared" si="82"/>
        <v>446</v>
      </c>
      <c r="U133" s="10">
        <v>6</v>
      </c>
      <c r="V133" s="10">
        <v>255</v>
      </c>
      <c r="W133" s="10">
        <v>110</v>
      </c>
      <c r="X133" s="10">
        <v>1</v>
      </c>
      <c r="Y133" s="10">
        <v>81</v>
      </c>
      <c r="Z133" s="10">
        <v>2191</v>
      </c>
      <c r="AA133" s="10">
        <f>Z133/D133</f>
        <v>3.7135593220338983</v>
      </c>
      <c r="AB133" s="10">
        <v>0.315789</v>
      </c>
      <c r="AC133" s="41">
        <f>IF(ISERROR((J133/W133)*(0.0261231)+(X133/W133)*(-0.0995367)+(P133)*(0.0847392)+(W133/V133)*(-0.0317976)+(N133)*(0.0005908)+((E133-L133)/E133)*(-0.0701565)+(-0.0047516)+0.3942664),"-",((J133/W133)*(0.0261231)+(X133/W133)*(-0.0995367)+(P133)*(0.0847392)+(W133/V133)*(-0.0317976)+(N133)*(0.0005908)+((E133-L133)/E133)*(-0.0701565)+(-0.0047516)+0.3942664))</f>
        <v>0.33408438554881165</v>
      </c>
      <c r="AD133" s="13">
        <f t="shared" si="83"/>
        <v>0.01829538554881166</v>
      </c>
      <c r="AE133" s="46">
        <f t="shared" si="84"/>
        <v>156.99487648483068</v>
      </c>
      <c r="AF133" s="11">
        <f t="shared" si="85"/>
        <v>7.994876484830684</v>
      </c>
      <c r="AG133" s="12">
        <f t="shared" si="86"/>
        <v>0.290448343079922</v>
      </c>
      <c r="AH133" s="12">
        <f t="shared" si="87"/>
        <v>0.36923076923076925</v>
      </c>
      <c r="AI133" s="12">
        <f t="shared" si="88"/>
        <v>0.4074074074074074</v>
      </c>
      <c r="AJ133" s="12">
        <f t="shared" si="89"/>
        <v>0.7766381766381767</v>
      </c>
      <c r="AK133" s="13">
        <f t="shared" si="90"/>
        <v>0.3060328976312489</v>
      </c>
      <c r="AL133" s="13">
        <f t="shared" si="91"/>
        <v>0.38289722476039434</v>
      </c>
      <c r="AM133" s="12">
        <f t="shared" si="92"/>
        <v>0.4229919619587343</v>
      </c>
      <c r="AN133" s="13">
        <f t="shared" si="93"/>
        <v>0.8058891867191287</v>
      </c>
      <c r="AO133" s="13">
        <f t="shared" si="94"/>
        <v>0.015584554551326901</v>
      </c>
      <c r="AP133" s="13">
        <f t="shared" si="95"/>
        <v>0.013666455529625088</v>
      </c>
    </row>
    <row r="134" spans="1:42" ht="12.75">
      <c r="A134" s="10" t="s">
        <v>422</v>
      </c>
      <c r="B134" s="10" t="s">
        <v>468</v>
      </c>
      <c r="C134" s="10" t="s">
        <v>279</v>
      </c>
      <c r="D134" s="10">
        <v>386</v>
      </c>
      <c r="E134" s="10">
        <v>340</v>
      </c>
      <c r="F134" s="10">
        <v>91</v>
      </c>
      <c r="G134" s="10">
        <v>71</v>
      </c>
      <c r="H134" s="10">
        <v>17</v>
      </c>
      <c r="I134" s="10">
        <v>0</v>
      </c>
      <c r="J134" s="10">
        <v>3</v>
      </c>
      <c r="K134" s="10">
        <v>38</v>
      </c>
      <c r="L134" s="10">
        <v>47</v>
      </c>
      <c r="M134" s="10">
        <v>3</v>
      </c>
      <c r="N134" s="10">
        <v>0</v>
      </c>
      <c r="O134" s="10">
        <v>0.0206897</v>
      </c>
      <c r="P134" s="10">
        <f t="shared" si="78"/>
        <v>0.24573378839590443</v>
      </c>
      <c r="Q134" s="10">
        <f t="shared" si="79"/>
        <v>0.4948805460750853</v>
      </c>
      <c r="R134" s="10">
        <f t="shared" si="80"/>
        <v>0.2593856655290102</v>
      </c>
      <c r="S134" s="10">
        <f t="shared" si="81"/>
        <v>0.06578947368421052</v>
      </c>
      <c r="T134" s="10">
        <f t="shared" si="82"/>
        <v>293</v>
      </c>
      <c r="U134" s="10">
        <v>4</v>
      </c>
      <c r="V134" s="10">
        <v>145</v>
      </c>
      <c r="W134" s="10">
        <v>76</v>
      </c>
      <c r="X134" s="10">
        <v>5</v>
      </c>
      <c r="Y134" s="10">
        <v>72</v>
      </c>
      <c r="Z134" s="10">
        <v>1473</v>
      </c>
      <c r="AA134" s="10">
        <v>3.816062176</v>
      </c>
      <c r="AB134" s="10">
        <v>0.300341</v>
      </c>
      <c r="AC134" s="41">
        <f>IF(ISERROR((J134/W134)*(0.0261231)+(X134/W134)*(-0.0995367)+(P134)*(0.0847392)+(W134/V134)*(-0.0317976)+(N134)*(0.0005908)+((E134-L134)/E134)*(-0.0701565)+(-0.0135134)+0.3942664),"-",((J134/W134)*(0.0261231)+(X134/W134)*(-0.0995367)+(P134)*(0.0847392)+(W134/V134)*(-0.0317976)+(N134)*(0.0005908)+((E134-L134)/E134)*(-0.0701565)+(-0.0135134)+0.3942664))</f>
        <v>0.3189342686722777</v>
      </c>
      <c r="AD134" s="13">
        <f t="shared" si="83"/>
        <v>0.018593268672277674</v>
      </c>
      <c r="AE134" s="46">
        <f t="shared" si="84"/>
        <v>96.44774072097736</v>
      </c>
      <c r="AF134" s="11">
        <f t="shared" si="85"/>
        <v>5.4477407209773645</v>
      </c>
      <c r="AG134" s="12">
        <f t="shared" si="86"/>
        <v>0.2676470588235294</v>
      </c>
      <c r="AH134" s="12">
        <f t="shared" si="87"/>
        <v>0.34545454545454546</v>
      </c>
      <c r="AI134" s="12">
        <f t="shared" si="88"/>
        <v>0.35294117647058826</v>
      </c>
      <c r="AJ134" s="12">
        <f t="shared" si="89"/>
        <v>0.6983957219251338</v>
      </c>
      <c r="AK134" s="13">
        <f t="shared" si="90"/>
        <v>0.2836698256499334</v>
      </c>
      <c r="AL134" s="13">
        <f t="shared" si="91"/>
        <v>0.359604521353188</v>
      </c>
      <c r="AM134" s="12">
        <f t="shared" si="92"/>
        <v>0.3689639432969923</v>
      </c>
      <c r="AN134" s="13">
        <f t="shared" si="93"/>
        <v>0.7285684646501802</v>
      </c>
      <c r="AO134" s="13">
        <f t="shared" si="94"/>
        <v>0.016022766826404022</v>
      </c>
      <c r="AP134" s="13">
        <f t="shared" si="95"/>
        <v>0.01414997589864253</v>
      </c>
    </row>
    <row r="135" spans="1:42" ht="12.75">
      <c r="A135" s="10" t="s">
        <v>20</v>
      </c>
      <c r="B135" s="10" t="s">
        <v>21</v>
      </c>
      <c r="C135" s="10" t="s">
        <v>564</v>
      </c>
      <c r="D135" s="10">
        <v>333</v>
      </c>
      <c r="E135" s="10">
        <v>296</v>
      </c>
      <c r="F135" s="10">
        <v>85</v>
      </c>
      <c r="G135" s="10">
        <v>67</v>
      </c>
      <c r="H135" s="10">
        <v>15</v>
      </c>
      <c r="I135" s="10">
        <v>0</v>
      </c>
      <c r="J135" s="10">
        <v>3</v>
      </c>
      <c r="K135" s="10">
        <v>32</v>
      </c>
      <c r="L135" s="10">
        <v>38</v>
      </c>
      <c r="M135" s="10">
        <v>2</v>
      </c>
      <c r="N135" s="10">
        <v>0</v>
      </c>
      <c r="O135" s="10">
        <v>0.0416667</v>
      </c>
      <c r="P135" s="10">
        <f t="shared" si="78"/>
        <v>0.23076923076923078</v>
      </c>
      <c r="Q135" s="10">
        <f t="shared" si="79"/>
        <v>0.5538461538461539</v>
      </c>
      <c r="R135" s="10">
        <f t="shared" si="80"/>
        <v>0.2153846153846154</v>
      </c>
      <c r="S135" s="10">
        <f t="shared" si="81"/>
        <v>0</v>
      </c>
      <c r="T135" s="10">
        <f t="shared" si="82"/>
        <v>260</v>
      </c>
      <c r="U135" s="10">
        <v>3</v>
      </c>
      <c r="V135" s="10">
        <v>144</v>
      </c>
      <c r="W135" s="10">
        <v>56</v>
      </c>
      <c r="X135" s="10">
        <v>0</v>
      </c>
      <c r="Y135" s="10">
        <v>60</v>
      </c>
      <c r="Z135" s="10">
        <v>1361</v>
      </c>
      <c r="AA135" s="10">
        <v>4.087087087</v>
      </c>
      <c r="AB135" s="10">
        <v>0.319066</v>
      </c>
      <c r="AC135" s="41">
        <f>IF(ISERROR((J135/W135)*(0.0261231)+(X135/W135)*(-0.0995367)+(P135)*(0.0847392)+(W135/V135)*(-0.0317976)+(N135)*(0.0005908)+((E135-L135)/E135)*(-0.0701565)+(-0.0034644)+0.3942664),"-",((J135/W135)*(0.0261231)+(X135/W135)*(-0.0995367)+(P135)*(0.0847392)+(W135/V135)*(-0.0317976)+(N135)*(0.0005908)+((E135-L135)/E135)*(-0.0701565)+(-0.0034644)+0.3942664))</f>
        <v>0.3382409961550837</v>
      </c>
      <c r="AD135" s="13">
        <f t="shared" si="83"/>
        <v>0.019174996155083668</v>
      </c>
      <c r="AE135" s="46">
        <f t="shared" si="84"/>
        <v>89.9279360118565</v>
      </c>
      <c r="AF135" s="11">
        <f t="shared" si="85"/>
        <v>4.927936011856502</v>
      </c>
      <c r="AG135" s="12">
        <f t="shared" si="86"/>
        <v>0.28716216216216217</v>
      </c>
      <c r="AH135" s="12">
        <f t="shared" si="87"/>
        <v>0.36036036036036034</v>
      </c>
      <c r="AI135" s="12">
        <f t="shared" si="88"/>
        <v>0.3783783783783784</v>
      </c>
      <c r="AJ135" s="12">
        <f t="shared" si="89"/>
        <v>0.7387387387387387</v>
      </c>
      <c r="AK135" s="13">
        <f t="shared" si="90"/>
        <v>0.3038105946346503</v>
      </c>
      <c r="AL135" s="13">
        <f t="shared" si="91"/>
        <v>0.37515896700257206</v>
      </c>
      <c r="AM135" s="12">
        <f t="shared" si="92"/>
        <v>0.39502681085086655</v>
      </c>
      <c r="AN135" s="13">
        <f t="shared" si="93"/>
        <v>0.7701857778534387</v>
      </c>
      <c r="AO135" s="13">
        <f t="shared" si="94"/>
        <v>0.01664843247248815</v>
      </c>
      <c r="AP135" s="13">
        <f t="shared" si="95"/>
        <v>0.01479860664221172</v>
      </c>
    </row>
    <row r="136" spans="1:42" ht="12.75">
      <c r="A136" s="10" t="s">
        <v>167</v>
      </c>
      <c r="B136" s="10" t="s">
        <v>168</v>
      </c>
      <c r="C136" s="10" t="s">
        <v>510</v>
      </c>
      <c r="D136" s="10">
        <v>586</v>
      </c>
      <c r="E136" s="10">
        <v>519</v>
      </c>
      <c r="F136" s="10">
        <v>145</v>
      </c>
      <c r="G136" s="10">
        <v>85</v>
      </c>
      <c r="H136" s="10">
        <v>27</v>
      </c>
      <c r="I136" s="10">
        <v>16</v>
      </c>
      <c r="J136" s="10">
        <v>17</v>
      </c>
      <c r="K136" s="10">
        <v>55</v>
      </c>
      <c r="L136" s="10">
        <v>63</v>
      </c>
      <c r="M136" s="10">
        <v>0</v>
      </c>
      <c r="N136" s="10">
        <v>19</v>
      </c>
      <c r="O136" s="10">
        <v>0.0673575</v>
      </c>
      <c r="P136" s="10">
        <f t="shared" si="78"/>
        <v>0.15789473684210525</v>
      </c>
      <c r="Q136" s="10">
        <f t="shared" si="79"/>
        <v>0.4232456140350877</v>
      </c>
      <c r="R136" s="10">
        <f t="shared" si="80"/>
        <v>0.41885964912280704</v>
      </c>
      <c r="S136" s="10">
        <f t="shared" si="81"/>
        <v>0.1256544502617801</v>
      </c>
      <c r="T136" s="10">
        <f t="shared" si="82"/>
        <v>456</v>
      </c>
      <c r="U136" s="10">
        <v>6</v>
      </c>
      <c r="V136" s="10">
        <v>193</v>
      </c>
      <c r="W136" s="10">
        <v>191</v>
      </c>
      <c r="X136" s="10">
        <v>24</v>
      </c>
      <c r="Y136" s="10">
        <v>72</v>
      </c>
      <c r="Z136" s="10">
        <v>2252</v>
      </c>
      <c r="AA136" s="10">
        <v>3.843003413</v>
      </c>
      <c r="AB136" s="10">
        <v>0.291572</v>
      </c>
      <c r="AC136" s="41">
        <f>IF(ISERROR((J136/W136)*(0.0261231)+(X136/W136)*(-0.0995367)+(P136)*(0.0847392)+(W136/V136)*(-0.0317976)+(N136)*(0.0005908)+((E136-L136)/E136)*(-0.0701565)+(-0.0046209)+0.3942664),"-",((J136/W136)*(0.0261231)+(X136/W136)*(-0.0995367)+(P136)*(0.0847392)+(W136/V136)*(-0.0317976)+(N136)*(0.0005908)+((E136-L136)/E136)*(-0.0701565)+(-0.0046209)+0.3942664))</f>
        <v>0.31095995277970223</v>
      </c>
      <c r="AD136" s="13">
        <f t="shared" si="83"/>
        <v>0.019387952779702233</v>
      </c>
      <c r="AE136" s="46">
        <f t="shared" si="84"/>
        <v>153.51141927028928</v>
      </c>
      <c r="AF136" s="11">
        <f t="shared" si="85"/>
        <v>8.51141927028928</v>
      </c>
      <c r="AG136" s="12">
        <f t="shared" si="86"/>
        <v>0.279383429672447</v>
      </c>
      <c r="AH136" s="12">
        <f t="shared" si="87"/>
        <v>0.35517241379310344</v>
      </c>
      <c r="AI136" s="12">
        <f t="shared" si="88"/>
        <v>0.43545279383429675</v>
      </c>
      <c r="AJ136" s="12">
        <f t="shared" si="89"/>
        <v>0.7906252076274002</v>
      </c>
      <c r="AK136" s="13">
        <f t="shared" si="90"/>
        <v>0.2957830814456441</v>
      </c>
      <c r="AL136" s="13">
        <f t="shared" si="91"/>
        <v>0.36984727460394706</v>
      </c>
      <c r="AM136" s="12">
        <f t="shared" si="92"/>
        <v>0.4518524456074938</v>
      </c>
      <c r="AN136" s="13">
        <f t="shared" si="93"/>
        <v>0.8216997202114409</v>
      </c>
      <c r="AO136" s="13">
        <f t="shared" si="94"/>
        <v>0.016399651773197077</v>
      </c>
      <c r="AP136" s="13">
        <f t="shared" si="95"/>
        <v>0.014674860810843626</v>
      </c>
    </row>
    <row r="137" spans="1:42" ht="12.75">
      <c r="A137" s="10" t="s">
        <v>309</v>
      </c>
      <c r="B137" s="10" t="s">
        <v>310</v>
      </c>
      <c r="C137" s="10" t="s">
        <v>563</v>
      </c>
      <c r="D137" s="10">
        <v>527</v>
      </c>
      <c r="E137" s="10">
        <v>466</v>
      </c>
      <c r="F137" s="10">
        <v>126</v>
      </c>
      <c r="G137" s="10">
        <v>83</v>
      </c>
      <c r="H137" s="10">
        <v>19</v>
      </c>
      <c r="I137" s="10">
        <v>0</v>
      </c>
      <c r="J137" s="10">
        <v>24</v>
      </c>
      <c r="K137" s="10">
        <v>57</v>
      </c>
      <c r="L137" s="10">
        <v>89</v>
      </c>
      <c r="M137" s="10">
        <v>2</v>
      </c>
      <c r="N137" s="10">
        <v>3</v>
      </c>
      <c r="O137" s="10">
        <v>0.0211268</v>
      </c>
      <c r="P137" s="10">
        <f t="shared" si="78"/>
        <v>0.15649867374005305</v>
      </c>
      <c r="Q137" s="10">
        <f t="shared" si="79"/>
        <v>0.376657824933687</v>
      </c>
      <c r="R137" s="10">
        <f t="shared" si="80"/>
        <v>0.46684350132625996</v>
      </c>
      <c r="S137" s="10">
        <f t="shared" si="81"/>
        <v>0.08522727272727272</v>
      </c>
      <c r="T137" s="10">
        <f t="shared" si="82"/>
        <v>377</v>
      </c>
      <c r="U137" s="10">
        <v>2</v>
      </c>
      <c r="V137" s="10">
        <v>142</v>
      </c>
      <c r="W137" s="10">
        <v>176</v>
      </c>
      <c r="X137" s="10">
        <v>15</v>
      </c>
      <c r="Y137" s="10">
        <v>59</v>
      </c>
      <c r="Z137" s="10">
        <v>2069</v>
      </c>
      <c r="AA137" s="10">
        <v>3.925996205</v>
      </c>
      <c r="AB137" s="10">
        <v>0.287324</v>
      </c>
      <c r="AC137" s="41">
        <f>IF(ISERROR((J137/W137)*(0.0261231)+(X137/W137)*(-0.0995367)+(P137)*(0.0847392)+(W137/V137)*(-0.0317976)+(N137)*(0.0005908)+((E137-L137)/E137)*(-0.0701565)+(-0.001445)+0.3942664),"-",((J137/W137)*(0.0261231)+(X137/W137)*(-0.0995367)+(P137)*(0.0847392)+(W137/V137)*(-0.0317976)+(N137)*(0.0005908)+((E137-L137)/E137)*(-0.0701565)+(-0.001445)+0.3942664))</f>
        <v>0.30676575018388125</v>
      </c>
      <c r="AD137" s="13">
        <f t="shared" si="83"/>
        <v>0.019441750183881223</v>
      </c>
      <c r="AE137" s="46">
        <f t="shared" si="84"/>
        <v>132.90184131527786</v>
      </c>
      <c r="AF137" s="11">
        <f t="shared" si="85"/>
        <v>6.9018413152778635</v>
      </c>
      <c r="AG137" s="12">
        <f t="shared" si="86"/>
        <v>0.2703862660944206</v>
      </c>
      <c r="AH137" s="12">
        <f t="shared" si="87"/>
        <v>0.3510436432637571</v>
      </c>
      <c r="AI137" s="12">
        <f t="shared" si="88"/>
        <v>0.4721030042918455</v>
      </c>
      <c r="AJ137" s="12">
        <f t="shared" si="89"/>
        <v>0.8231466475556026</v>
      </c>
      <c r="AK137" s="13">
        <f t="shared" si="90"/>
        <v>0.28519708436754904</v>
      </c>
      <c r="AL137" s="13">
        <f t="shared" si="91"/>
        <v>0.3641401163477758</v>
      </c>
      <c r="AM137" s="12">
        <f t="shared" si="92"/>
        <v>0.4869138225649739</v>
      </c>
      <c r="AN137" s="13">
        <f t="shared" si="93"/>
        <v>0.8510539389127497</v>
      </c>
      <c r="AO137" s="13">
        <f t="shared" si="94"/>
        <v>0.014810818273128412</v>
      </c>
      <c r="AP137" s="13">
        <f t="shared" si="95"/>
        <v>0.013096473084018734</v>
      </c>
    </row>
    <row r="138" spans="1:42" ht="12.75">
      <c r="A138" s="10" t="s">
        <v>459</v>
      </c>
      <c r="B138" s="10" t="s">
        <v>403</v>
      </c>
      <c r="C138" s="10" t="s">
        <v>550</v>
      </c>
      <c r="D138" s="10">
        <v>661</v>
      </c>
      <c r="E138" s="10">
        <v>572</v>
      </c>
      <c r="F138" s="10">
        <v>152</v>
      </c>
      <c r="G138" s="10">
        <v>98</v>
      </c>
      <c r="H138" s="10">
        <v>35</v>
      </c>
      <c r="I138" s="10">
        <v>0</v>
      </c>
      <c r="J138" s="10">
        <v>19</v>
      </c>
      <c r="K138" s="10">
        <v>74</v>
      </c>
      <c r="L138" s="10">
        <v>97</v>
      </c>
      <c r="M138" s="10">
        <v>7</v>
      </c>
      <c r="N138" s="10">
        <v>3</v>
      </c>
      <c r="O138" s="10">
        <v>0.0643275</v>
      </c>
      <c r="P138" s="10">
        <f t="shared" si="78"/>
        <v>0.2</v>
      </c>
      <c r="Q138" s="10">
        <f t="shared" si="79"/>
        <v>0.35625</v>
      </c>
      <c r="R138" s="10">
        <f t="shared" si="80"/>
        <v>0.44375</v>
      </c>
      <c r="S138" s="10">
        <f t="shared" si="81"/>
        <v>0.11267605633802817</v>
      </c>
      <c r="T138" s="10">
        <f t="shared" si="82"/>
        <v>480</v>
      </c>
      <c r="U138" s="10">
        <v>6</v>
      </c>
      <c r="V138" s="10">
        <v>171</v>
      </c>
      <c r="W138" s="10">
        <v>213</v>
      </c>
      <c r="X138" s="10">
        <v>24</v>
      </c>
      <c r="Y138" s="10">
        <v>96</v>
      </c>
      <c r="Z138" s="10">
        <v>2581</v>
      </c>
      <c r="AA138" s="10">
        <v>3.904689864</v>
      </c>
      <c r="AB138" s="10">
        <v>0.287257</v>
      </c>
      <c r="AC138" s="41">
        <f>IF(ISERROR((J138/W138)*(0.0261231)+(X138/W138)*(-0.0995367)+(P138)*(0.0847392)+(W138/V138)*(-0.0317976)+(N138)*(0.0005908)+((E138-L138)/E138)*(-0.0701565)+(0.0006947)+0.3942664),"-",((J138/W138)*(0.0261231)+(X138/W138)*(-0.0995367)+(P138)*(0.0847392)+(W138/V138)*(-0.0317976)+(N138)*(0.0005908)+((E138-L138)/E138)*(-0.0701565)+(0.0006947)+0.3942664))</f>
        <v>0.3069292986247518</v>
      </c>
      <c r="AD138" s="13">
        <f t="shared" si="83"/>
        <v>0.01967229862475184</v>
      </c>
      <c r="AE138" s="46">
        <f t="shared" si="84"/>
        <v>161.10826526326008</v>
      </c>
      <c r="AF138" s="11">
        <f t="shared" si="85"/>
        <v>9.10826526326008</v>
      </c>
      <c r="AG138" s="12">
        <f t="shared" si="86"/>
        <v>0.26573426573426573</v>
      </c>
      <c r="AH138" s="12">
        <f t="shared" si="87"/>
        <v>0.3520485584218513</v>
      </c>
      <c r="AI138" s="12">
        <f t="shared" si="88"/>
        <v>0.4318181818181818</v>
      </c>
      <c r="AJ138" s="12">
        <f t="shared" si="89"/>
        <v>0.7838667402400331</v>
      </c>
      <c r="AK138" s="13">
        <f t="shared" si="90"/>
        <v>0.2816578064043008</v>
      </c>
      <c r="AL138" s="13">
        <f t="shared" si="91"/>
        <v>0.3658699017651898</v>
      </c>
      <c r="AM138" s="12">
        <f t="shared" si="92"/>
        <v>0.4477417224882169</v>
      </c>
      <c r="AN138" s="13">
        <f t="shared" si="93"/>
        <v>0.8136116242534067</v>
      </c>
      <c r="AO138" s="13">
        <f t="shared" si="94"/>
        <v>0.015923540670035097</v>
      </c>
      <c r="AP138" s="13">
        <f t="shared" si="95"/>
        <v>0.01382134334333851</v>
      </c>
    </row>
    <row r="139" spans="1:42" ht="12.75">
      <c r="A139" s="10" t="s">
        <v>123</v>
      </c>
      <c r="B139" s="10" t="s">
        <v>402</v>
      </c>
      <c r="C139" s="10" t="s">
        <v>550</v>
      </c>
      <c r="D139" s="10">
        <v>601</v>
      </c>
      <c r="E139" s="10">
        <v>516</v>
      </c>
      <c r="F139" s="10">
        <v>135</v>
      </c>
      <c r="G139" s="10">
        <v>66</v>
      </c>
      <c r="H139" s="10">
        <v>30</v>
      </c>
      <c r="I139" s="10">
        <v>5</v>
      </c>
      <c r="J139" s="10">
        <v>34</v>
      </c>
      <c r="K139" s="10">
        <v>70</v>
      </c>
      <c r="L139" s="10">
        <v>166</v>
      </c>
      <c r="M139" s="10">
        <v>6</v>
      </c>
      <c r="N139" s="10">
        <v>5</v>
      </c>
      <c r="O139" s="10">
        <v>0.0559006</v>
      </c>
      <c r="P139" s="10">
        <f t="shared" si="78"/>
        <v>0.16292134831460675</v>
      </c>
      <c r="Q139" s="10">
        <f t="shared" si="79"/>
        <v>0.45224719101123595</v>
      </c>
      <c r="R139" s="10">
        <f t="shared" si="80"/>
        <v>0.3848314606741573</v>
      </c>
      <c r="S139" s="10">
        <f t="shared" si="81"/>
        <v>0.10218978102189781</v>
      </c>
      <c r="T139" s="10">
        <f t="shared" si="82"/>
        <v>356</v>
      </c>
      <c r="U139" s="10">
        <v>9</v>
      </c>
      <c r="V139" s="10">
        <v>161</v>
      </c>
      <c r="W139" s="10">
        <v>137</v>
      </c>
      <c r="X139" s="10">
        <v>14</v>
      </c>
      <c r="Y139" s="10">
        <v>58</v>
      </c>
      <c r="Z139" s="10">
        <v>2377</v>
      </c>
      <c r="AA139" s="10">
        <v>3.955074875</v>
      </c>
      <c r="AB139" s="10">
        <v>0.313665</v>
      </c>
      <c r="AC139" s="41">
        <f>IF(ISERROR((J139/W139)*(0.0261231)+(X139/W139)*(-0.0995367)+(P139)*(0.0847392)+(W139/V139)*(-0.0317976)+(N139)*(0.0005908)+((E139-L139)/E139)*(-0.0701565)+(0.0006947)+0.3942664),"-",((J139/W139)*(0.0261231)+(X139/W139)*(-0.0995367)+(P139)*(0.0847392)+(W139/V139)*(-0.0317976)+(N139)*(0.0005908)+((E139-L139)/E139)*(-0.0701565)+(0.0006947)+0.3942664))</f>
        <v>0.3333880379029662</v>
      </c>
      <c r="AD139" s="13">
        <f t="shared" si="83"/>
        <v>0.0197230379029662</v>
      </c>
      <c r="AE139" s="46">
        <f t="shared" si="84"/>
        <v>141.35094820475513</v>
      </c>
      <c r="AF139" s="11">
        <f t="shared" si="85"/>
        <v>6.350948204755127</v>
      </c>
      <c r="AG139" s="12">
        <f t="shared" si="86"/>
        <v>0.2616279069767442</v>
      </c>
      <c r="AH139" s="12">
        <f t="shared" si="87"/>
        <v>0.3560732113144759</v>
      </c>
      <c r="AI139" s="12">
        <f t="shared" si="88"/>
        <v>0.5232558139534884</v>
      </c>
      <c r="AJ139" s="12">
        <f t="shared" si="89"/>
        <v>0.8793290252679643</v>
      </c>
      <c r="AK139" s="13">
        <f t="shared" si="90"/>
        <v>0.27393594613324634</v>
      </c>
      <c r="AL139" s="13">
        <f t="shared" si="91"/>
        <v>0.3666405128198921</v>
      </c>
      <c r="AM139" s="12">
        <f t="shared" si="92"/>
        <v>0.5355638531099906</v>
      </c>
      <c r="AN139" s="13">
        <f t="shared" si="93"/>
        <v>0.9022043659298826</v>
      </c>
      <c r="AO139" s="13">
        <f t="shared" si="94"/>
        <v>0.012308039156502137</v>
      </c>
      <c r="AP139" s="13">
        <f t="shared" si="95"/>
        <v>0.010567301505416182</v>
      </c>
    </row>
    <row r="140" spans="1:42" ht="12.75">
      <c r="A140" s="10" t="s">
        <v>45</v>
      </c>
      <c r="B140" s="10" t="s">
        <v>142</v>
      </c>
      <c r="C140" s="10" t="s">
        <v>560</v>
      </c>
      <c r="D140" s="10">
        <v>635</v>
      </c>
      <c r="E140" s="10">
        <v>526</v>
      </c>
      <c r="F140" s="10">
        <v>137</v>
      </c>
      <c r="G140" s="10">
        <v>84</v>
      </c>
      <c r="H140" s="10">
        <v>30</v>
      </c>
      <c r="I140" s="10">
        <v>0</v>
      </c>
      <c r="J140" s="10">
        <v>23</v>
      </c>
      <c r="K140" s="10">
        <v>95</v>
      </c>
      <c r="L140" s="10">
        <v>125</v>
      </c>
      <c r="M140" s="10">
        <v>8</v>
      </c>
      <c r="N140" s="10">
        <v>2</v>
      </c>
      <c r="O140" s="10">
        <v>0.0628931</v>
      </c>
      <c r="P140" s="10">
        <f t="shared" si="78"/>
        <v>0.2176039119804401</v>
      </c>
      <c r="Q140" s="10">
        <f t="shared" si="79"/>
        <v>0.38875305623471884</v>
      </c>
      <c r="R140" s="10">
        <f t="shared" si="80"/>
        <v>0.39364303178484106</v>
      </c>
      <c r="S140" s="10">
        <f t="shared" si="81"/>
        <v>0.07453416149068323</v>
      </c>
      <c r="T140" s="10">
        <f t="shared" si="82"/>
        <v>409</v>
      </c>
      <c r="U140" s="10">
        <v>5</v>
      </c>
      <c r="V140" s="10">
        <v>159</v>
      </c>
      <c r="W140" s="10">
        <v>161</v>
      </c>
      <c r="X140" s="10">
        <v>12</v>
      </c>
      <c r="Y140" s="10">
        <v>89</v>
      </c>
      <c r="Z140" s="10">
        <v>2583</v>
      </c>
      <c r="AA140" s="10">
        <v>4.067716535</v>
      </c>
      <c r="AB140" s="10">
        <v>0.295337</v>
      </c>
      <c r="AC140" s="41">
        <f>IF(ISERROR((J140/W140)*(0.0261231)+(X140/W140)*(-0.0995367)+(P140)*(0.0847392)+(W140/V140)*(-0.0317976)+(N140)*(0.0005908)+((E140-L140)/E140)*(-0.0701565)+(-0.0093322)+0.3942664),"-",((J140/W140)*(0.0261231)+(X140/W140)*(-0.0995367)+(P140)*(0.0847392)+(W140/V140)*(-0.0317976)+(N140)*(0.0005908)+((E140-L140)/E140)*(-0.0701565)+(-0.0093322)+0.3942664))</f>
        <v>0.3151864706165258</v>
      </c>
      <c r="AD140" s="13">
        <f t="shared" si="83"/>
        <v>0.01984947061652581</v>
      </c>
      <c r="AE140" s="46">
        <f t="shared" si="84"/>
        <v>144.66197765797898</v>
      </c>
      <c r="AF140" s="11">
        <f t="shared" si="85"/>
        <v>7.66197765797898</v>
      </c>
      <c r="AG140" s="12">
        <f t="shared" si="86"/>
        <v>0.26045627376425856</v>
      </c>
      <c r="AH140" s="12">
        <f t="shared" si="87"/>
        <v>0.37381703470031546</v>
      </c>
      <c r="AI140" s="12">
        <f t="shared" si="88"/>
        <v>0.4543726235741445</v>
      </c>
      <c r="AJ140" s="12">
        <f t="shared" si="89"/>
        <v>0.8281896582744599</v>
      </c>
      <c r="AK140" s="13">
        <f t="shared" si="90"/>
        <v>0.2750227712128878</v>
      </c>
      <c r="AL140" s="13">
        <f t="shared" si="91"/>
        <v>0.38590217296211193</v>
      </c>
      <c r="AM140" s="12">
        <f t="shared" si="92"/>
        <v>0.46893912102277374</v>
      </c>
      <c r="AN140" s="13">
        <f t="shared" si="93"/>
        <v>0.8548412939848857</v>
      </c>
      <c r="AO140" s="13">
        <f t="shared" si="94"/>
        <v>0.014566497448629256</v>
      </c>
      <c r="AP140" s="13">
        <f t="shared" si="95"/>
        <v>0.012085138261796469</v>
      </c>
    </row>
    <row r="141" spans="1:42" ht="12.75">
      <c r="A141" s="10" t="s">
        <v>141</v>
      </c>
      <c r="B141" s="10" t="s">
        <v>142</v>
      </c>
      <c r="C141" s="10" t="s">
        <v>540</v>
      </c>
      <c r="D141" s="10">
        <v>716</v>
      </c>
      <c r="E141" s="10">
        <v>641</v>
      </c>
      <c r="F141" s="10">
        <v>182</v>
      </c>
      <c r="G141" s="10">
        <v>135</v>
      </c>
      <c r="H141" s="10">
        <v>31</v>
      </c>
      <c r="I141" s="10">
        <v>1</v>
      </c>
      <c r="J141" s="10">
        <v>15</v>
      </c>
      <c r="K141" s="10">
        <v>62</v>
      </c>
      <c r="L141" s="10">
        <v>75</v>
      </c>
      <c r="M141" s="10">
        <v>6</v>
      </c>
      <c r="N141" s="10">
        <v>12</v>
      </c>
      <c r="O141" s="10">
        <v>0.0617284</v>
      </c>
      <c r="P141" s="10">
        <f t="shared" si="78"/>
        <v>0.23117338003502627</v>
      </c>
      <c r="Q141" s="10">
        <f t="shared" si="79"/>
        <v>0.425569176882662</v>
      </c>
      <c r="R141" s="10">
        <f t="shared" si="80"/>
        <v>0.3432574430823117</v>
      </c>
      <c r="S141" s="10">
        <f t="shared" si="81"/>
        <v>0.09693877551020408</v>
      </c>
      <c r="T141" s="10">
        <f t="shared" si="82"/>
        <v>571</v>
      </c>
      <c r="U141" s="10">
        <v>7</v>
      </c>
      <c r="V141" s="10">
        <v>243</v>
      </c>
      <c r="W141" s="10">
        <v>196</v>
      </c>
      <c r="X141" s="10">
        <v>19</v>
      </c>
      <c r="Y141" s="10">
        <v>132</v>
      </c>
      <c r="Z141" s="10">
        <v>2784</v>
      </c>
      <c r="AA141" s="10">
        <v>3.888268156</v>
      </c>
      <c r="AB141" s="10">
        <v>0.29982</v>
      </c>
      <c r="AC141" s="41">
        <f>IF(ISERROR((J141/W141)*(0.0261231)+(X141/W141)*(-0.0995367)+(P141)*(0.0847392)+(W141/V141)*(-0.0317976)+(N141)*(0.0005908)+((E141-L141)/E141)*(-0.0701565)+(-0.0058118)+0.3942664),"-",((J141/W141)*(0.0261231)+(X141/W141)*(-0.0995367)+(P141)*(0.0847392)+(W141/V141)*(-0.0317976)+(N141)*(0.0005908)+((E141-L141)/E141)*(-0.0701565)+(-0.0058118)+0.3942664))</f>
        <v>0.3198885902378459</v>
      </c>
      <c r="AD141" s="13">
        <f t="shared" si="83"/>
        <v>0.020068590237845907</v>
      </c>
      <c r="AE141" s="46">
        <f t="shared" si="84"/>
        <v>193.17794476248017</v>
      </c>
      <c r="AF141" s="11">
        <f t="shared" si="85"/>
        <v>11.177944762480166</v>
      </c>
      <c r="AG141" s="12">
        <f t="shared" si="86"/>
        <v>0.2839313572542902</v>
      </c>
      <c r="AH141" s="12">
        <f t="shared" si="87"/>
        <v>0.3505586592178771</v>
      </c>
      <c r="AI141" s="12">
        <f t="shared" si="88"/>
        <v>0.40717628705148207</v>
      </c>
      <c r="AJ141" s="12">
        <f t="shared" si="89"/>
        <v>0.7577349462693592</v>
      </c>
      <c r="AK141" s="13">
        <f t="shared" si="90"/>
        <v>0.30136964861541365</v>
      </c>
      <c r="AL141" s="13">
        <f t="shared" si="91"/>
        <v>0.3661703139140784</v>
      </c>
      <c r="AM141" s="12">
        <f t="shared" si="92"/>
        <v>0.4246145784126055</v>
      </c>
      <c r="AN141" s="13">
        <f t="shared" si="93"/>
        <v>0.7907848923266839</v>
      </c>
      <c r="AO141" s="13">
        <f t="shared" si="94"/>
        <v>0.01743829136112346</v>
      </c>
      <c r="AP141" s="13">
        <f t="shared" si="95"/>
        <v>0.015611654696201294</v>
      </c>
    </row>
    <row r="142" spans="1:42" ht="12.75">
      <c r="A142" s="10" t="s">
        <v>52</v>
      </c>
      <c r="B142" s="10" t="s">
        <v>53</v>
      </c>
      <c r="C142" s="10" t="s">
        <v>560</v>
      </c>
      <c r="D142" s="10">
        <v>338</v>
      </c>
      <c r="E142" s="10">
        <v>309</v>
      </c>
      <c r="F142" s="10">
        <v>82</v>
      </c>
      <c r="G142" s="10">
        <v>57</v>
      </c>
      <c r="H142" s="10">
        <v>18</v>
      </c>
      <c r="I142" s="10">
        <v>2</v>
      </c>
      <c r="J142" s="10">
        <v>5</v>
      </c>
      <c r="K142" s="10">
        <v>22</v>
      </c>
      <c r="L142" s="10">
        <v>37</v>
      </c>
      <c r="M142" s="10">
        <v>1</v>
      </c>
      <c r="N142" s="10">
        <v>22</v>
      </c>
      <c r="O142" s="10">
        <v>0.057377</v>
      </c>
      <c r="P142" s="10">
        <f t="shared" si="78"/>
        <v>0.2074074074074074</v>
      </c>
      <c r="Q142" s="10">
        <f t="shared" si="79"/>
        <v>0.45185185185185184</v>
      </c>
      <c r="R142" s="10">
        <f t="shared" si="80"/>
        <v>0.34074074074074073</v>
      </c>
      <c r="S142" s="10">
        <f t="shared" si="81"/>
        <v>0.2391304347826087</v>
      </c>
      <c r="T142" s="10">
        <f t="shared" si="82"/>
        <v>270</v>
      </c>
      <c r="U142" s="10">
        <v>0</v>
      </c>
      <c r="V142" s="10">
        <v>122</v>
      </c>
      <c r="W142" s="10">
        <v>92</v>
      </c>
      <c r="X142" s="10">
        <v>22</v>
      </c>
      <c r="Y142" s="10">
        <v>56</v>
      </c>
      <c r="Z142" s="10">
        <v>1240</v>
      </c>
      <c r="AA142" s="10">
        <v>3.668639053</v>
      </c>
      <c r="AB142" s="10">
        <v>0.287313</v>
      </c>
      <c r="AC142" s="41">
        <f>IF(ISERROR((J142/W142)*(0.0261231)+(X142/W142)*(-0.0995367)+(P142)*(0.0847392)+(W142/V142)*(-0.0317976)+(N142)*(0.0005908)+((E142-L142)/E142)*(-0.0701565)+(-0.0093322)+0.3942664),"-",((J142/W142)*(0.0261231)+(X142/W142)*(-0.0995367)+(P142)*(0.0847392)+(W142/V142)*(-0.0317976)+(N142)*(0.0005908)+((E142-L142)/E142)*(-0.0701565)+(-0.0093322)+0.3942664))</f>
        <v>0.3073904155976714</v>
      </c>
      <c r="AD142" s="13">
        <f t="shared" si="83"/>
        <v>0.0200774155976714</v>
      </c>
      <c r="AE142" s="46">
        <f t="shared" si="84"/>
        <v>87.38063138017593</v>
      </c>
      <c r="AF142" s="11">
        <f t="shared" si="85"/>
        <v>5.380631380175927</v>
      </c>
      <c r="AG142" s="12">
        <f t="shared" si="86"/>
        <v>0.26537216828478966</v>
      </c>
      <c r="AH142" s="12">
        <f t="shared" si="87"/>
        <v>0.3132530120481928</v>
      </c>
      <c r="AI142" s="12">
        <f t="shared" si="88"/>
        <v>0.3818770226537217</v>
      </c>
      <c r="AJ142" s="12">
        <f t="shared" si="89"/>
        <v>0.6951300347019145</v>
      </c>
      <c r="AK142" s="13">
        <f t="shared" si="90"/>
        <v>0.2827852148225758</v>
      </c>
      <c r="AL142" s="13">
        <f t="shared" si="91"/>
        <v>0.32945973307281906</v>
      </c>
      <c r="AM142" s="12">
        <f t="shared" si="92"/>
        <v>0.39929006919150783</v>
      </c>
      <c r="AN142" s="13">
        <f t="shared" si="93"/>
        <v>0.7287498022643268</v>
      </c>
      <c r="AO142" s="13">
        <f t="shared" si="94"/>
        <v>0.017413046537786137</v>
      </c>
      <c r="AP142" s="13">
        <f t="shared" si="95"/>
        <v>0.01620672102462628</v>
      </c>
    </row>
    <row r="143" spans="1:42" ht="12.75">
      <c r="A143" s="10" t="s">
        <v>418</v>
      </c>
      <c r="B143" s="10" t="s">
        <v>314</v>
      </c>
      <c r="C143" s="10" t="s">
        <v>279</v>
      </c>
      <c r="D143" s="10">
        <v>509</v>
      </c>
      <c r="E143" s="10">
        <v>444</v>
      </c>
      <c r="F143" s="10">
        <v>109</v>
      </c>
      <c r="G143" s="10">
        <v>77</v>
      </c>
      <c r="H143" s="10">
        <v>19</v>
      </c>
      <c r="I143" s="10">
        <v>1</v>
      </c>
      <c r="J143" s="10">
        <v>12</v>
      </c>
      <c r="K143" s="10">
        <v>56</v>
      </c>
      <c r="L143" s="10">
        <v>109</v>
      </c>
      <c r="M143" s="10">
        <v>6</v>
      </c>
      <c r="N143" s="10">
        <v>11</v>
      </c>
      <c r="O143" s="10">
        <v>0.10274</v>
      </c>
      <c r="P143" s="10">
        <f t="shared" si="78"/>
        <v>0.17302052785923755</v>
      </c>
      <c r="Q143" s="10">
        <f t="shared" si="79"/>
        <v>0.4281524926686217</v>
      </c>
      <c r="R143" s="10">
        <f t="shared" si="80"/>
        <v>0.39882697947214074</v>
      </c>
      <c r="S143" s="10">
        <f t="shared" si="81"/>
        <v>0.0661764705882353</v>
      </c>
      <c r="T143" s="10">
        <f t="shared" si="82"/>
        <v>341</v>
      </c>
      <c r="U143" s="10">
        <v>2</v>
      </c>
      <c r="V143" s="10">
        <v>146</v>
      </c>
      <c r="W143" s="10">
        <v>136</v>
      </c>
      <c r="X143" s="10">
        <v>9</v>
      </c>
      <c r="Y143" s="10">
        <v>59</v>
      </c>
      <c r="Z143" s="10">
        <v>1976</v>
      </c>
      <c r="AA143" s="10">
        <v>3.882121807</v>
      </c>
      <c r="AB143" s="10">
        <v>0.294833</v>
      </c>
      <c r="AC143" s="41">
        <f>IF(ISERROR((J143/W143)*(0.0261231)+(X143/W143)*(-0.0995367)+(P143)*(0.0847392)+(W143/V143)*(-0.0317976)+(N143)*(0.0005908)+((E143-L143)/E143)*(-0.0701565)+(-0.0135134)+0.3942664),"-",((J143/W143)*(0.0261231)+(X143/W143)*(-0.0995367)+(P143)*(0.0847392)+(W143/V143)*(-0.0317976)+(N143)*(0.0005908)+((E143-L143)/E143)*(-0.0701565)+(-0.0135134)+0.3942664))</f>
        <v>0.31507833556408316</v>
      </c>
      <c r="AD143" s="13">
        <f t="shared" si="83"/>
        <v>0.020245335564083144</v>
      </c>
      <c r="AE143" s="46">
        <f t="shared" si="84"/>
        <v>115.66077240058335</v>
      </c>
      <c r="AF143" s="11">
        <f t="shared" si="85"/>
        <v>6.660772400583355</v>
      </c>
      <c r="AG143" s="12">
        <f t="shared" si="86"/>
        <v>0.24549549549549549</v>
      </c>
      <c r="AH143" s="12">
        <f t="shared" si="87"/>
        <v>0.328740157480315</v>
      </c>
      <c r="AI143" s="12">
        <f t="shared" si="88"/>
        <v>0.3761261261261261</v>
      </c>
      <c r="AJ143" s="12">
        <f t="shared" si="89"/>
        <v>0.7048662836064411</v>
      </c>
      <c r="AK143" s="13">
        <f t="shared" si="90"/>
        <v>0.260497235136449</v>
      </c>
      <c r="AL143" s="13">
        <f t="shared" si="91"/>
        <v>0.3418519141743767</v>
      </c>
      <c r="AM143" s="12">
        <f t="shared" si="92"/>
        <v>0.39112786576707964</v>
      </c>
      <c r="AN143" s="13">
        <f t="shared" si="93"/>
        <v>0.7329797799414564</v>
      </c>
      <c r="AO143" s="13">
        <f t="shared" si="94"/>
        <v>0.015001739640953526</v>
      </c>
      <c r="AP143" s="13">
        <f t="shared" si="95"/>
        <v>0.013111756694061727</v>
      </c>
    </row>
    <row r="144" spans="1:43" ht="12.75">
      <c r="A144" s="10" t="s">
        <v>243</v>
      </c>
      <c r="B144" s="10" t="s">
        <v>244</v>
      </c>
      <c r="C144" s="10" t="s">
        <v>281</v>
      </c>
      <c r="D144" s="10">
        <v>328</v>
      </c>
      <c r="E144" s="10">
        <v>298</v>
      </c>
      <c r="F144" s="10">
        <v>84</v>
      </c>
      <c r="G144" s="10">
        <v>59</v>
      </c>
      <c r="H144" s="10">
        <v>13</v>
      </c>
      <c r="I144" s="10">
        <v>0</v>
      </c>
      <c r="J144" s="10">
        <v>12</v>
      </c>
      <c r="K144" s="10">
        <v>23</v>
      </c>
      <c r="L144" s="10">
        <v>41</v>
      </c>
      <c r="M144" s="10">
        <v>2</v>
      </c>
      <c r="N144" s="10">
        <v>0</v>
      </c>
      <c r="O144" s="10">
        <v>0.0518519</v>
      </c>
      <c r="P144" s="10">
        <f t="shared" si="78"/>
        <v>0.1891891891891892</v>
      </c>
      <c r="Q144" s="10">
        <f t="shared" si="79"/>
        <v>0.5212355212355212</v>
      </c>
      <c r="R144" s="10">
        <f t="shared" si="80"/>
        <v>0.28957528957528955</v>
      </c>
      <c r="S144" s="10">
        <f t="shared" si="81"/>
        <v>0.09333333333333334</v>
      </c>
      <c r="T144" s="10">
        <f t="shared" si="82"/>
        <v>259</v>
      </c>
      <c r="U144" s="10">
        <v>5</v>
      </c>
      <c r="V144" s="10">
        <v>135</v>
      </c>
      <c r="W144" s="10">
        <v>75</v>
      </c>
      <c r="X144" s="10">
        <v>7</v>
      </c>
      <c r="Y144" s="10">
        <v>49</v>
      </c>
      <c r="Z144" s="10">
        <v>1131</v>
      </c>
      <c r="AA144" s="10">
        <v>3.448170732</v>
      </c>
      <c r="AB144" s="10">
        <v>0.291498</v>
      </c>
      <c r="AC144" s="41">
        <f>IF(ISERROR((J144/W144)*(0.0261231)+(X144/W144)*(-0.0995367)+(P144)*(0.0847392)+(W144/V144)*(-0.0317976)+(N144)*(0.0005908)+((E144-L144)/E144)*(-0.0701565)+(-0.0152488)+0.3942664),"-",((J144/W144)*(0.0261231)+(X144/W144)*(-0.0995367)+(P144)*(0.0847392)+(W144/V144)*(-0.0317976)+(N144)*(0.0005908)+((E144-L144)/E144)*(-0.0701565)+(-0.0152488)+0.3942664))</f>
        <v>0.31176951556962335</v>
      </c>
      <c r="AD144" s="13">
        <f t="shared" si="83"/>
        <v>0.020271515569623366</v>
      </c>
      <c r="AE144" s="46">
        <f t="shared" si="84"/>
        <v>89.00707034569696</v>
      </c>
      <c r="AF144" s="11">
        <f t="shared" si="85"/>
        <v>5.00707034569696</v>
      </c>
      <c r="AG144" s="12">
        <f t="shared" si="86"/>
        <v>0.28187919463087246</v>
      </c>
      <c r="AH144" s="12">
        <f t="shared" si="87"/>
        <v>0.34146341463414637</v>
      </c>
      <c r="AI144" s="12">
        <f t="shared" si="88"/>
        <v>0.4563758389261745</v>
      </c>
      <c r="AJ144" s="12">
        <f t="shared" si="89"/>
        <v>0.7978392535603209</v>
      </c>
      <c r="AK144" s="13">
        <f t="shared" si="90"/>
        <v>0.29868144411307707</v>
      </c>
      <c r="AL144" s="13">
        <f t="shared" si="91"/>
        <v>0.35672887300517364</v>
      </c>
      <c r="AM144" s="12">
        <f t="shared" si="92"/>
        <v>0.4731780884083791</v>
      </c>
      <c r="AN144" s="13">
        <f t="shared" si="93"/>
        <v>0.8299069614135528</v>
      </c>
      <c r="AO144" s="13">
        <f t="shared" si="94"/>
        <v>0.0168022494822046</v>
      </c>
      <c r="AP144" s="13">
        <f t="shared" si="95"/>
        <v>0.015265458371027274</v>
      </c>
      <c r="AQ144" s="10">
        <f>(SUM(AE:AE)/(SUM(E:E)))</f>
        <v>0.2811937112567492</v>
      </c>
    </row>
    <row r="145" spans="1:42" ht="12.75">
      <c r="A145" s="10" t="s">
        <v>135</v>
      </c>
      <c r="B145" s="10" t="s">
        <v>136</v>
      </c>
      <c r="C145" s="10" t="s">
        <v>561</v>
      </c>
      <c r="D145" s="10">
        <v>415</v>
      </c>
      <c r="E145" s="10">
        <v>380</v>
      </c>
      <c r="F145" s="10">
        <v>91</v>
      </c>
      <c r="G145" s="10">
        <v>62</v>
      </c>
      <c r="H145" s="10">
        <v>20</v>
      </c>
      <c r="I145" s="10">
        <v>0</v>
      </c>
      <c r="J145" s="10">
        <v>9</v>
      </c>
      <c r="K145" s="10">
        <v>29</v>
      </c>
      <c r="L145" s="10">
        <v>96</v>
      </c>
      <c r="M145" s="10">
        <v>1</v>
      </c>
      <c r="N145" s="10">
        <v>10</v>
      </c>
      <c r="O145" s="10">
        <v>0.0787402</v>
      </c>
      <c r="P145" s="10">
        <f t="shared" si="78"/>
        <v>0.1595744680851064</v>
      </c>
      <c r="Q145" s="10">
        <f t="shared" si="79"/>
        <v>0.450354609929078</v>
      </c>
      <c r="R145" s="10">
        <f t="shared" si="80"/>
        <v>0.3900709219858156</v>
      </c>
      <c r="S145" s="10">
        <f t="shared" si="81"/>
        <v>0.13636363636363635</v>
      </c>
      <c r="T145" s="10">
        <f t="shared" si="82"/>
        <v>282</v>
      </c>
      <c r="U145" s="10">
        <v>2</v>
      </c>
      <c r="V145" s="10">
        <v>127</v>
      </c>
      <c r="W145" s="10">
        <v>110</v>
      </c>
      <c r="X145" s="10">
        <v>15</v>
      </c>
      <c r="Y145" s="10">
        <v>45</v>
      </c>
      <c r="Z145" s="10">
        <v>1562</v>
      </c>
      <c r="AA145" s="10">
        <v>3.763855422</v>
      </c>
      <c r="AB145" s="10">
        <v>0.297101</v>
      </c>
      <c r="AC145" s="41">
        <f>IF(ISERROR((J145/W145)*(0.0261231)+(X145/W145)*(-0.0995367)+(P145)*(0.0847392)+(W145/V145)*(-0.0317976)+(N145)*(0.0005908)+((E145-L145)/E145)*(-0.0701565)+(-0.0047516)+0.3942664),"-",((J145/W145)*(0.0261231)+(X145/W145)*(-0.0995367)+(P145)*(0.0847392)+(W145/V145)*(-0.0317976)+(N145)*(0.0005908)+((E145-L145)/E145)*(-0.0701565)+(-0.0047516)+0.3942664))</f>
        <v>0.31753518996974</v>
      </c>
      <c r="AD145" s="13">
        <f t="shared" si="83"/>
        <v>0.020434189969740002</v>
      </c>
      <c r="AE145" s="46">
        <f t="shared" si="84"/>
        <v>96.63971243164823</v>
      </c>
      <c r="AF145" s="11">
        <f t="shared" si="85"/>
        <v>5.639712431648235</v>
      </c>
      <c r="AG145" s="12">
        <f t="shared" si="86"/>
        <v>0.2394736842105263</v>
      </c>
      <c r="AH145" s="12">
        <f t="shared" si="87"/>
        <v>0.2961165048543689</v>
      </c>
      <c r="AI145" s="12">
        <f t="shared" si="88"/>
        <v>0.37105263157894736</v>
      </c>
      <c r="AJ145" s="12">
        <f t="shared" si="89"/>
        <v>0.6671691364333163</v>
      </c>
      <c r="AK145" s="13">
        <f t="shared" si="90"/>
        <v>0.2543150327148638</v>
      </c>
      <c r="AL145" s="13">
        <f t="shared" si="91"/>
        <v>0.3098051272612821</v>
      </c>
      <c r="AM145" s="12">
        <f t="shared" si="92"/>
        <v>0.3858939800832848</v>
      </c>
      <c r="AN145" s="13">
        <f t="shared" si="93"/>
        <v>0.6956991073445669</v>
      </c>
      <c r="AO145" s="13">
        <f t="shared" si="94"/>
        <v>0.014841348504337465</v>
      </c>
      <c r="AP145" s="13">
        <f t="shared" si="95"/>
        <v>0.013688622406913209</v>
      </c>
    </row>
    <row r="146" spans="1:42" ht="12.75">
      <c r="A146" s="10" t="s">
        <v>305</v>
      </c>
      <c r="B146" s="10" t="s">
        <v>306</v>
      </c>
      <c r="C146" s="10" t="s">
        <v>563</v>
      </c>
      <c r="D146" s="10">
        <v>593</v>
      </c>
      <c r="E146" s="10">
        <v>564</v>
      </c>
      <c r="F146" s="10">
        <v>136</v>
      </c>
      <c r="G146" s="10">
        <v>93</v>
      </c>
      <c r="H146" s="10">
        <v>27</v>
      </c>
      <c r="I146" s="10">
        <v>1</v>
      </c>
      <c r="J146" s="10">
        <v>15</v>
      </c>
      <c r="K146" s="10">
        <v>22</v>
      </c>
      <c r="L146" s="10">
        <v>126</v>
      </c>
      <c r="M146" s="10">
        <v>2</v>
      </c>
      <c r="N146" s="10">
        <v>2</v>
      </c>
      <c r="O146" s="10">
        <v>0.0662651</v>
      </c>
      <c r="P146" s="10">
        <f t="shared" si="78"/>
        <v>0.19863013698630136</v>
      </c>
      <c r="Q146" s="10">
        <f t="shared" si="79"/>
        <v>0.3789954337899543</v>
      </c>
      <c r="R146" s="10">
        <f t="shared" si="80"/>
        <v>0.4223744292237443</v>
      </c>
      <c r="S146" s="10">
        <f t="shared" si="81"/>
        <v>0.1783783783783784</v>
      </c>
      <c r="T146" s="10">
        <f t="shared" si="82"/>
        <v>438</v>
      </c>
      <c r="U146" s="10">
        <v>1</v>
      </c>
      <c r="V146" s="10">
        <v>166</v>
      </c>
      <c r="W146" s="10">
        <v>185</v>
      </c>
      <c r="X146" s="10">
        <v>33</v>
      </c>
      <c r="Y146" s="10">
        <v>87</v>
      </c>
      <c r="Z146" s="10">
        <v>2095</v>
      </c>
      <c r="AA146" s="10">
        <v>3.532883642</v>
      </c>
      <c r="AB146" s="10">
        <v>0.284706</v>
      </c>
      <c r="AC146" s="16">
        <f>IF(ISERROR((J146/W146)*(0.0261231)+(X146/W146)*(-0.0995367)+(P146)*(0.0847392)+(W146/V146)*(-0.0317976)+(N146)*(0.0005908)+((E146-L146)/E146)*(-0.0701565)+(-0.001445)+0.3942664),"-",((J146/W146)*(0.0261231)+(X146/W146)*(-0.0995367)+(P146)*(0.0847392)+(W146/V146)*(-0.0317976)+(N146)*(0.0005908)+((E146-L146)/E146)*(-0.0701565)+(-0.001445)+0.3942664))</f>
        <v>0.3052773292591121</v>
      </c>
      <c r="AD146" s="13">
        <f t="shared" si="83"/>
        <v>0.020571329259112092</v>
      </c>
      <c r="AE146" s="11">
        <f t="shared" si="84"/>
        <v>144.74286493512264</v>
      </c>
      <c r="AF146" s="11">
        <f t="shared" si="85"/>
        <v>8.74286493512264</v>
      </c>
      <c r="AG146" s="12">
        <f t="shared" si="86"/>
        <v>0.24113475177304963</v>
      </c>
      <c r="AH146" s="12">
        <f t="shared" si="87"/>
        <v>0.2699490662139219</v>
      </c>
      <c r="AI146" s="12">
        <f t="shared" si="88"/>
        <v>0.374113475177305</v>
      </c>
      <c r="AJ146" s="12">
        <f t="shared" si="89"/>
        <v>0.6440625413912269</v>
      </c>
      <c r="AK146" s="13">
        <f t="shared" si="90"/>
        <v>0.2566362853459621</v>
      </c>
      <c r="AL146" s="13">
        <f t="shared" si="91"/>
        <v>0.2847926399577634</v>
      </c>
      <c r="AM146" s="12">
        <f t="shared" si="92"/>
        <v>0.3896150087502175</v>
      </c>
      <c r="AN146" s="13">
        <f t="shared" si="93"/>
        <v>0.6744076487079809</v>
      </c>
      <c r="AO146" s="13">
        <f t="shared" si="94"/>
        <v>0.01550153357291248</v>
      </c>
      <c r="AP146" s="13">
        <f t="shared" si="95"/>
        <v>0.014843573743841487</v>
      </c>
    </row>
    <row r="147" spans="1:42" ht="12.75">
      <c r="A147" s="10" t="s">
        <v>311</v>
      </c>
      <c r="B147" s="10" t="s">
        <v>482</v>
      </c>
      <c r="C147" s="10" t="s">
        <v>540</v>
      </c>
      <c r="D147" s="10">
        <v>618</v>
      </c>
      <c r="E147" s="10">
        <v>567</v>
      </c>
      <c r="F147" s="10">
        <v>159</v>
      </c>
      <c r="G147" s="10">
        <v>106</v>
      </c>
      <c r="H147" s="10">
        <v>26</v>
      </c>
      <c r="I147" s="10">
        <v>2</v>
      </c>
      <c r="J147" s="10">
        <v>25</v>
      </c>
      <c r="K147" s="10">
        <v>29</v>
      </c>
      <c r="L147" s="10">
        <v>113</v>
      </c>
      <c r="M147" s="10">
        <v>12</v>
      </c>
      <c r="N147" s="10">
        <v>12</v>
      </c>
      <c r="O147" s="10">
        <v>0.0888889</v>
      </c>
      <c r="P147" s="10">
        <f t="shared" si="78"/>
        <v>0.17582417582417584</v>
      </c>
      <c r="Q147" s="10">
        <f t="shared" si="79"/>
        <v>0.4945054945054945</v>
      </c>
      <c r="R147" s="10">
        <f t="shared" si="80"/>
        <v>0.32967032967032966</v>
      </c>
      <c r="S147" s="10">
        <f t="shared" si="81"/>
        <v>0.12</v>
      </c>
      <c r="T147" s="10">
        <f t="shared" si="82"/>
        <v>455</v>
      </c>
      <c r="U147" s="10">
        <v>9</v>
      </c>
      <c r="V147" s="10">
        <v>225</v>
      </c>
      <c r="W147" s="10">
        <v>150</v>
      </c>
      <c r="X147" s="10">
        <v>18</v>
      </c>
      <c r="Y147" s="10">
        <v>80</v>
      </c>
      <c r="Z147" s="10">
        <v>2226</v>
      </c>
      <c r="AA147" s="10">
        <v>3.601941748</v>
      </c>
      <c r="AB147" s="10">
        <v>0.303855</v>
      </c>
      <c r="AC147" s="41">
        <f>IF(ISERROR((J147/W147)*(0.0261231)+(X147/W147)*(-0.0995367)+(P147)*(0.0847392)+(W147/V147)*(-0.0317976)+(N147)*(0.0005908)+((E147-L147)/E147)*(-0.0701565)+(-0.0058118)+0.3942664),"-",((J147/W147)*(0.0261231)+(X147/W147)*(-0.0995367)+(P147)*(0.0847392)+(W147/V147)*(-0.0317976)+(N147)*(0.0005908)+((E147-L147)/E147)*(-0.0701565)+(-0.0058118)+0.3942664))</f>
        <v>0.3254797528783069</v>
      </c>
      <c r="AD147" s="13">
        <f t="shared" si="83"/>
        <v>0.021624752878306897</v>
      </c>
      <c r="AE147" s="46">
        <f t="shared" si="84"/>
        <v>168.53657101933334</v>
      </c>
      <c r="AF147" s="11">
        <f t="shared" si="85"/>
        <v>9.536571019333337</v>
      </c>
      <c r="AG147" s="12">
        <f t="shared" si="86"/>
        <v>0.2804232804232804</v>
      </c>
      <c r="AH147" s="12">
        <f t="shared" si="87"/>
        <v>0.3192868719611021</v>
      </c>
      <c r="AI147" s="12">
        <f t="shared" si="88"/>
        <v>0.4638447971781305</v>
      </c>
      <c r="AJ147" s="12">
        <f t="shared" si="89"/>
        <v>0.7831316691392326</v>
      </c>
      <c r="AK147" s="13">
        <f t="shared" si="90"/>
        <v>0.2972426296637272</v>
      </c>
      <c r="AL147" s="13">
        <f t="shared" si="91"/>
        <v>0.33474322693571046</v>
      </c>
      <c r="AM147" s="12">
        <f t="shared" si="92"/>
        <v>0.4806641464185773</v>
      </c>
      <c r="AN147" s="13">
        <f t="shared" si="93"/>
        <v>0.8154073733542877</v>
      </c>
      <c r="AO147" s="13">
        <f t="shared" si="94"/>
        <v>0.016819349240446813</v>
      </c>
      <c r="AP147" s="13">
        <f t="shared" si="95"/>
        <v>0.015456354974608344</v>
      </c>
    </row>
    <row r="148" spans="1:42" ht="12.75">
      <c r="A148" s="10" t="s">
        <v>176</v>
      </c>
      <c r="B148" s="10" t="s">
        <v>125</v>
      </c>
      <c r="C148" s="10" t="s">
        <v>510</v>
      </c>
      <c r="D148" s="10">
        <v>296</v>
      </c>
      <c r="E148" s="10">
        <v>267</v>
      </c>
      <c r="F148" s="10">
        <v>73</v>
      </c>
      <c r="G148" s="10">
        <v>40</v>
      </c>
      <c r="H148" s="10">
        <v>17</v>
      </c>
      <c r="I148" s="10">
        <v>1</v>
      </c>
      <c r="J148" s="10">
        <v>15</v>
      </c>
      <c r="K148" s="10">
        <v>26</v>
      </c>
      <c r="L148" s="10">
        <v>55</v>
      </c>
      <c r="M148" s="10">
        <v>1</v>
      </c>
      <c r="N148" s="10">
        <v>8</v>
      </c>
      <c r="O148" s="10">
        <v>0.0561798</v>
      </c>
      <c r="P148" s="10">
        <f t="shared" si="78"/>
        <v>0.1784037558685446</v>
      </c>
      <c r="Q148" s="10">
        <f t="shared" si="79"/>
        <v>0.41784037558685444</v>
      </c>
      <c r="R148" s="10">
        <f t="shared" si="80"/>
        <v>0.40375586854460094</v>
      </c>
      <c r="S148" s="10">
        <f t="shared" si="81"/>
        <v>0.12790697674418605</v>
      </c>
      <c r="T148" s="10">
        <f t="shared" si="82"/>
        <v>213</v>
      </c>
      <c r="U148" s="10">
        <v>2</v>
      </c>
      <c r="V148" s="10">
        <v>89</v>
      </c>
      <c r="W148" s="10">
        <v>86</v>
      </c>
      <c r="X148" s="10">
        <v>11</v>
      </c>
      <c r="Y148" s="10">
        <v>38</v>
      </c>
      <c r="Z148" s="10">
        <v>1167</v>
      </c>
      <c r="AA148" s="10">
        <v>3.942567568</v>
      </c>
      <c r="AB148" s="10">
        <v>0.292929</v>
      </c>
      <c r="AC148" s="16">
        <f>IF(ISERROR((J148/W148)*(0.0261231)+(X148/W148)*(-0.0995367)+(P148)*(0.0847392)+(W148/V148)*(-0.0317976)+(N148)*(0.0005908)+((E148-L148)/E148)*(-0.0701565)+(-0.0046209)+0.3942664),"-",((J148/W148)*(0.0261231)+(X148/W148)*(-0.0995367)+(P148)*(0.0847392)+(W148/V148)*(-0.0317976)+(N148)*(0.0005908)+((E148-L148)/E148)*(-0.0701565)+(-0.0046209)+0.3942664))</f>
        <v>0.3148840505249948</v>
      </c>
      <c r="AD148" s="13">
        <f t="shared" si="83"/>
        <v>0.0219550505249948</v>
      </c>
      <c r="AE148" s="11">
        <f t="shared" si="84"/>
        <v>77.34704200394897</v>
      </c>
      <c r="AF148" s="11">
        <f t="shared" si="85"/>
        <v>4.347042003948971</v>
      </c>
      <c r="AG148" s="12">
        <f t="shared" si="86"/>
        <v>0.27340823970037453</v>
      </c>
      <c r="AH148" s="12">
        <f t="shared" si="87"/>
        <v>0.34121621621621623</v>
      </c>
      <c r="AI148" s="12">
        <f t="shared" si="88"/>
        <v>0.5168539325842697</v>
      </c>
      <c r="AJ148" s="12">
        <f t="shared" si="89"/>
        <v>0.8580701488004859</v>
      </c>
      <c r="AK148" s="13">
        <f t="shared" si="90"/>
        <v>0.28968929589493997</v>
      </c>
      <c r="AL148" s="13">
        <f t="shared" si="91"/>
        <v>0.35590216893226</v>
      </c>
      <c r="AM148" s="12">
        <f t="shared" si="92"/>
        <v>0.5331349887788351</v>
      </c>
      <c r="AN148" s="13">
        <f t="shared" si="93"/>
        <v>0.8890371577110951</v>
      </c>
      <c r="AO148" s="13">
        <f t="shared" si="94"/>
        <v>0.016281056194565435</v>
      </c>
      <c r="AP148" s="13">
        <f t="shared" si="95"/>
        <v>0.014685952716043782</v>
      </c>
    </row>
    <row r="149" spans="1:42" ht="12.75">
      <c r="A149" s="10" t="s">
        <v>133</v>
      </c>
      <c r="B149" s="10" t="s">
        <v>134</v>
      </c>
      <c r="C149" s="10" t="s">
        <v>561</v>
      </c>
      <c r="D149" s="10">
        <v>435</v>
      </c>
      <c r="E149" s="10">
        <v>389</v>
      </c>
      <c r="F149" s="10">
        <v>104</v>
      </c>
      <c r="G149" s="10">
        <v>66</v>
      </c>
      <c r="H149" s="10">
        <v>22</v>
      </c>
      <c r="I149" s="10">
        <v>1</v>
      </c>
      <c r="J149" s="10">
        <v>15</v>
      </c>
      <c r="K149" s="10">
        <v>38</v>
      </c>
      <c r="L149" s="10">
        <v>76</v>
      </c>
      <c r="M149" s="10">
        <v>2</v>
      </c>
      <c r="N149" s="10">
        <v>0</v>
      </c>
      <c r="O149" s="10">
        <v>0.0382166</v>
      </c>
      <c r="P149" s="10">
        <f t="shared" si="78"/>
        <v>0.14603174603174604</v>
      </c>
      <c r="Q149" s="10">
        <f t="shared" si="79"/>
        <v>0.4984126984126984</v>
      </c>
      <c r="R149" s="10">
        <f t="shared" si="80"/>
        <v>0.35555555555555557</v>
      </c>
      <c r="S149" s="10">
        <f t="shared" si="81"/>
        <v>0.07142857142857142</v>
      </c>
      <c r="T149" s="10">
        <f t="shared" si="82"/>
        <v>315</v>
      </c>
      <c r="U149" s="10">
        <v>2</v>
      </c>
      <c r="V149" s="10">
        <v>157</v>
      </c>
      <c r="W149" s="10">
        <v>112</v>
      </c>
      <c r="X149" s="10">
        <v>8</v>
      </c>
      <c r="Y149" s="10">
        <v>46</v>
      </c>
      <c r="Z149" s="10">
        <v>1603</v>
      </c>
      <c r="AA149" s="10">
        <v>3.685057471</v>
      </c>
      <c r="AB149" s="10">
        <v>0.296667</v>
      </c>
      <c r="AC149" s="16">
        <f>IF(ISERROR((J149/W149)*(0.0261231)+(X149/W149)*(-0.0995367)+(P149)*(0.0847392)+(W149/V149)*(-0.0317976)+(N149)*(0.0005908)+((E149-L149)/E149)*(-0.0701565)+(-0.0047516)+0.3942664),"-",((J149/W149)*(0.0261231)+(X149/W149)*(-0.0995367)+(P149)*(0.0847392)+(W149/V149)*(-0.0317976)+(N149)*(0.0005908)+((E149-L149)/E149)*(-0.0701565)+(-0.0047516)+0.3942664))</f>
        <v>0.319144808675807</v>
      </c>
      <c r="AD149" s="13">
        <f t="shared" si="83"/>
        <v>0.02247780867580701</v>
      </c>
      <c r="AE149" s="11">
        <f t="shared" si="84"/>
        <v>110.7434426027421</v>
      </c>
      <c r="AF149" s="11">
        <f t="shared" si="85"/>
        <v>6.743442602742107</v>
      </c>
      <c r="AG149" s="12">
        <f t="shared" si="86"/>
        <v>0.26735218508997427</v>
      </c>
      <c r="AH149" s="12">
        <f t="shared" si="87"/>
        <v>0.33410672853828305</v>
      </c>
      <c r="AI149" s="12">
        <f t="shared" si="88"/>
        <v>0.4473007712082262</v>
      </c>
      <c r="AJ149" s="12">
        <f t="shared" si="89"/>
        <v>0.7814074997465092</v>
      </c>
      <c r="AK149" s="13">
        <f t="shared" si="90"/>
        <v>0.28468751311758894</v>
      </c>
      <c r="AL149" s="13">
        <f t="shared" si="91"/>
        <v>0.34975276705972647</v>
      </c>
      <c r="AM149" s="12">
        <f t="shared" si="92"/>
        <v>0.46463609923584087</v>
      </c>
      <c r="AN149" s="13">
        <f t="shared" si="93"/>
        <v>0.8143888662955674</v>
      </c>
      <c r="AO149" s="13">
        <f t="shared" si="94"/>
        <v>0.01733532802761467</v>
      </c>
      <c r="AP149" s="13">
        <f t="shared" si="95"/>
        <v>0.015646038521443417</v>
      </c>
    </row>
    <row r="150" spans="1:42" ht="12.75">
      <c r="A150" s="10" t="s">
        <v>537</v>
      </c>
      <c r="B150" s="10" t="s">
        <v>325</v>
      </c>
      <c r="C150" s="10" t="s">
        <v>516</v>
      </c>
      <c r="D150" s="10">
        <v>397</v>
      </c>
      <c r="E150" s="10">
        <v>368</v>
      </c>
      <c r="F150" s="10">
        <v>88</v>
      </c>
      <c r="G150" s="10">
        <v>59</v>
      </c>
      <c r="H150" s="10">
        <v>20</v>
      </c>
      <c r="I150" s="10">
        <v>3</v>
      </c>
      <c r="J150" s="10">
        <v>6</v>
      </c>
      <c r="K150" s="10">
        <v>17</v>
      </c>
      <c r="L150" s="10">
        <v>77</v>
      </c>
      <c r="M150" s="10">
        <v>2</v>
      </c>
      <c r="N150" s="10">
        <v>13</v>
      </c>
      <c r="O150" s="10">
        <v>0.08661417322834646</v>
      </c>
      <c r="P150" s="10">
        <v>0.16236162361623616</v>
      </c>
      <c r="Q150" s="10">
        <v>0.46863468634686345</v>
      </c>
      <c r="R150" s="10">
        <v>0.36900369003690037</v>
      </c>
      <c r="S150" s="10">
        <v>0.24</v>
      </c>
      <c r="T150" s="46">
        <v>271</v>
      </c>
      <c r="U150" s="46">
        <v>1</v>
      </c>
      <c r="V150" s="46">
        <v>127</v>
      </c>
      <c r="W150" s="52">
        <v>100</v>
      </c>
      <c r="X150" s="10">
        <v>24</v>
      </c>
      <c r="Y150" s="10">
        <v>44</v>
      </c>
      <c r="Z150" s="10">
        <v>1304</v>
      </c>
      <c r="AA150" s="46">
        <v>3.2846347607052895</v>
      </c>
      <c r="AB150" s="10">
        <v>0.2857142857142857</v>
      </c>
      <c r="AC150" s="52">
        <v>0.30831252260656533</v>
      </c>
      <c r="AD150" s="13">
        <v>0.022598236892279633</v>
      </c>
      <c r="AE150" s="10">
        <v>94.45268772527645</v>
      </c>
      <c r="AF150" s="11">
        <f t="shared" si="85"/>
        <v>6.452687725276448</v>
      </c>
      <c r="AG150" s="12">
        <f t="shared" si="86"/>
        <v>0.2391304347826087</v>
      </c>
      <c r="AH150" s="12">
        <f t="shared" si="87"/>
        <v>0.27319587628865977</v>
      </c>
      <c r="AI150" s="12">
        <f t="shared" si="88"/>
        <v>0.35054347826086957</v>
      </c>
      <c r="AJ150" s="12">
        <f t="shared" si="89"/>
        <v>0.6237393545495293</v>
      </c>
      <c r="AK150" s="13">
        <f t="shared" si="90"/>
        <v>0.2566649122969469</v>
      </c>
      <c r="AL150" s="13">
        <f t="shared" si="91"/>
        <v>0.2898265147558671</v>
      </c>
      <c r="AM150" s="12">
        <f t="shared" si="92"/>
        <v>0.36807795577520774</v>
      </c>
      <c r="AN150" s="13">
        <f t="shared" si="93"/>
        <v>0.6579044705310748</v>
      </c>
      <c r="AO150" s="13">
        <f t="shared" si="94"/>
        <v>0.017534477514338176</v>
      </c>
      <c r="AP150" s="13">
        <f t="shared" si="95"/>
        <v>0.01663063846720736</v>
      </c>
    </row>
    <row r="151" spans="1:42" ht="12.75">
      <c r="A151" s="10" t="s">
        <v>393</v>
      </c>
      <c r="B151" s="10" t="s">
        <v>394</v>
      </c>
      <c r="C151" s="10" t="s">
        <v>514</v>
      </c>
      <c r="D151" s="10">
        <v>398</v>
      </c>
      <c r="E151" s="10">
        <v>348</v>
      </c>
      <c r="F151" s="10">
        <v>77</v>
      </c>
      <c r="G151" s="10">
        <v>48</v>
      </c>
      <c r="H151" s="10">
        <v>24</v>
      </c>
      <c r="I151" s="10">
        <v>1</v>
      </c>
      <c r="J151" s="10">
        <v>4</v>
      </c>
      <c r="K151" s="10">
        <v>42</v>
      </c>
      <c r="L151" s="10">
        <v>95</v>
      </c>
      <c r="M151" s="10">
        <v>0</v>
      </c>
      <c r="N151" s="10">
        <v>19</v>
      </c>
      <c r="O151" s="10">
        <v>0.0425532</v>
      </c>
      <c r="P151" s="10">
        <f aca="true" t="shared" si="96" ref="P151:P169">Y151/T151</f>
        <v>0.15319148936170213</v>
      </c>
      <c r="Q151" s="10">
        <f aca="true" t="shared" si="97" ref="Q151:Q169">V151/T151</f>
        <v>0.4</v>
      </c>
      <c r="R151" s="10">
        <f aca="true" t="shared" si="98" ref="R151:R169">W151/T151</f>
        <v>0.44680851063829785</v>
      </c>
      <c r="S151" s="10">
        <f aca="true" t="shared" si="99" ref="S151:S169">X151/W151</f>
        <v>0.10476190476190476</v>
      </c>
      <c r="T151" s="10">
        <f aca="true" t="shared" si="100" ref="T151:T169">V151+W151+Y151</f>
        <v>235</v>
      </c>
      <c r="U151" s="10">
        <v>4</v>
      </c>
      <c r="V151" s="10">
        <v>94</v>
      </c>
      <c r="W151" s="10">
        <v>105</v>
      </c>
      <c r="X151" s="10">
        <v>11</v>
      </c>
      <c r="Y151" s="10">
        <v>36</v>
      </c>
      <c r="Z151" s="10">
        <v>1661</v>
      </c>
      <c r="AA151" s="10">
        <v>4.173366834</v>
      </c>
      <c r="AB151" s="10">
        <v>0.293173</v>
      </c>
      <c r="AC151" s="16">
        <f>IF(ISERROR((J151/W151)*(0.0261231)+(X151/W151)*(-0.0995367)+(P151)*(0.0847392)+(W151/V151)*(-0.0317976)+(N151)*(0.0005908)+((E151-L151)/E151)*(-0.0701565)+(-0.0067261)+0.3942664),"-",((J151/W151)*(0.0261231)+(X151/W151)*(-0.0995367)+(P151)*(0.0847392)+(W151/V151)*(-0.0317976)+(N151)*(0.0005908)+((E151-L151)/E151)*(-0.0701565)+(-0.0067261)+0.3942664))</f>
        <v>0.315791158042658</v>
      </c>
      <c r="AD151" s="13">
        <f aca="true" t="shared" si="101" ref="AD151:AD169">AC151-AB151</f>
        <v>0.022618158042657988</v>
      </c>
      <c r="AE151" s="11">
        <f aca="true" t="shared" si="102" ref="AE151:AE169">AC151*(E151-L151-J151+M151)+J151</f>
        <v>82.63199835262185</v>
      </c>
      <c r="AF151" s="11">
        <f t="shared" si="85"/>
        <v>5.631998352621849</v>
      </c>
      <c r="AG151" s="12">
        <f t="shared" si="86"/>
        <v>0.22126436781609196</v>
      </c>
      <c r="AH151" s="12">
        <f t="shared" si="87"/>
        <v>0.31218274111675126</v>
      </c>
      <c r="AI151" s="12">
        <f t="shared" si="88"/>
        <v>0.3333333333333333</v>
      </c>
      <c r="AJ151" s="12">
        <f t="shared" si="89"/>
        <v>0.6455160744500845</v>
      </c>
      <c r="AK151" s="13">
        <f t="shared" si="90"/>
        <v>0.2374482711282237</v>
      </c>
      <c r="AL151" s="13">
        <f t="shared" si="91"/>
        <v>0.32647715317924325</v>
      </c>
      <c r="AM151" s="12">
        <f t="shared" si="92"/>
        <v>0.3495172366454651</v>
      </c>
      <c r="AN151" s="13">
        <f t="shared" si="93"/>
        <v>0.6759943898247083</v>
      </c>
      <c r="AO151" s="13">
        <f t="shared" si="94"/>
        <v>0.016183903312131737</v>
      </c>
      <c r="AP151" s="13">
        <f t="shared" si="95"/>
        <v>0.01429441206249199</v>
      </c>
    </row>
    <row r="152" spans="1:42" ht="12.75">
      <c r="A152" s="10" t="s">
        <v>430</v>
      </c>
      <c r="B152" s="10" t="s">
        <v>431</v>
      </c>
      <c r="C152" s="10" t="s">
        <v>561</v>
      </c>
      <c r="D152" s="10">
        <v>639</v>
      </c>
      <c r="E152" s="10">
        <v>584</v>
      </c>
      <c r="F152" s="10">
        <v>148</v>
      </c>
      <c r="G152" s="10">
        <v>108</v>
      </c>
      <c r="H152" s="10">
        <v>27</v>
      </c>
      <c r="I152" s="10">
        <v>5</v>
      </c>
      <c r="J152" s="10">
        <v>8</v>
      </c>
      <c r="K152" s="10">
        <v>35</v>
      </c>
      <c r="L152" s="10">
        <v>139</v>
      </c>
      <c r="M152" s="10">
        <v>5</v>
      </c>
      <c r="N152" s="10">
        <v>25</v>
      </c>
      <c r="O152" s="10">
        <v>0.0701754</v>
      </c>
      <c r="P152" s="10">
        <f t="shared" si="96"/>
        <v>0.17539863325740318</v>
      </c>
      <c r="Q152" s="10">
        <f t="shared" si="97"/>
        <v>0.5193621867881549</v>
      </c>
      <c r="R152" s="10">
        <f t="shared" si="98"/>
        <v>0.3052391799544419</v>
      </c>
      <c r="S152" s="10">
        <f t="shared" si="99"/>
        <v>0.08955223880597014</v>
      </c>
      <c r="T152" s="10">
        <f t="shared" si="100"/>
        <v>439</v>
      </c>
      <c r="U152" s="10">
        <v>4</v>
      </c>
      <c r="V152" s="10">
        <v>228</v>
      </c>
      <c r="W152" s="10">
        <v>134</v>
      </c>
      <c r="X152" s="10">
        <v>12</v>
      </c>
      <c r="Y152" s="10">
        <v>77</v>
      </c>
      <c r="Z152" s="10">
        <v>2334</v>
      </c>
      <c r="AA152" s="10">
        <v>3.65258216</v>
      </c>
      <c r="AB152" s="10">
        <v>0.316742</v>
      </c>
      <c r="AC152" s="16">
        <f>IF(ISERROR((J152/W152)*(0.0261231)+(X152/W152)*(-0.0995367)+(P152)*(0.0847392)+(W152/V152)*(-0.0317976)+(N152)*(0.0005908)+((E152-L152)/E152)*(-0.0701565)+(-0.0047516)+0.3942664),"-",((J152/W152)*(0.0261231)+(X152/W152)*(-0.0995367)+(P152)*(0.0847392)+(W152/V152)*(-0.0317976)+(N152)*(0.0005908)+((E152-L152)/E152)*(-0.0701565)+(-0.0047516)+0.3942664))</f>
        <v>0.3396474384847195</v>
      </c>
      <c r="AD152" s="13">
        <f t="shared" si="101"/>
        <v>0.022905438484719487</v>
      </c>
      <c r="AE152" s="11">
        <f t="shared" si="102"/>
        <v>158.12416781024604</v>
      </c>
      <c r="AF152" s="11">
        <f t="shared" si="85"/>
        <v>10.124167810246036</v>
      </c>
      <c r="AG152" s="12">
        <f t="shared" si="86"/>
        <v>0.2534246575342466</v>
      </c>
      <c r="AH152" s="12">
        <f t="shared" si="87"/>
        <v>0.29777070063694266</v>
      </c>
      <c r="AI152" s="12">
        <f t="shared" si="88"/>
        <v>0.3458904109589041</v>
      </c>
      <c r="AJ152" s="12">
        <f t="shared" si="89"/>
        <v>0.6436611115958468</v>
      </c>
      <c r="AK152" s="13">
        <f t="shared" si="90"/>
        <v>0.27076056131891446</v>
      </c>
      <c r="AL152" s="13">
        <f t="shared" si="91"/>
        <v>0.3138919869589905</v>
      </c>
      <c r="AM152" s="12">
        <f t="shared" si="92"/>
        <v>0.363226314743572</v>
      </c>
      <c r="AN152" s="13">
        <f t="shared" si="93"/>
        <v>0.6771183017025625</v>
      </c>
      <c r="AO152" s="13">
        <f t="shared" si="94"/>
        <v>0.017335903784667872</v>
      </c>
      <c r="AP152" s="13">
        <f t="shared" si="95"/>
        <v>0.016121286322047845</v>
      </c>
    </row>
    <row r="153" spans="1:42" ht="12.75">
      <c r="A153" s="10" t="s">
        <v>68</v>
      </c>
      <c r="B153" s="10" t="s">
        <v>69</v>
      </c>
      <c r="C153" s="10" t="s">
        <v>542</v>
      </c>
      <c r="D153" s="10">
        <v>358</v>
      </c>
      <c r="E153" s="10">
        <v>313</v>
      </c>
      <c r="F153" s="10">
        <v>81</v>
      </c>
      <c r="G153" s="10">
        <v>59</v>
      </c>
      <c r="H153" s="10">
        <v>11</v>
      </c>
      <c r="I153" s="10">
        <v>3</v>
      </c>
      <c r="J153" s="10">
        <v>8</v>
      </c>
      <c r="K153" s="10">
        <v>36</v>
      </c>
      <c r="L153" s="10">
        <v>78</v>
      </c>
      <c r="M153" s="10">
        <v>3</v>
      </c>
      <c r="N153" s="10">
        <v>12</v>
      </c>
      <c r="O153" s="10">
        <v>0.0654206</v>
      </c>
      <c r="P153" s="10">
        <f t="shared" si="96"/>
        <v>0.22362869198312235</v>
      </c>
      <c r="Q153" s="10">
        <f t="shared" si="97"/>
        <v>0.45147679324894513</v>
      </c>
      <c r="R153" s="10">
        <f t="shared" si="98"/>
        <v>0.32489451476793246</v>
      </c>
      <c r="S153" s="10">
        <f t="shared" si="99"/>
        <v>0.025974025974025976</v>
      </c>
      <c r="T153" s="10">
        <f t="shared" si="100"/>
        <v>237</v>
      </c>
      <c r="U153" s="10">
        <v>6</v>
      </c>
      <c r="V153" s="10">
        <v>107</v>
      </c>
      <c r="W153" s="10">
        <v>77</v>
      </c>
      <c r="X153" s="10">
        <v>2</v>
      </c>
      <c r="Y153" s="10">
        <v>53</v>
      </c>
      <c r="Z153" s="10">
        <v>1399</v>
      </c>
      <c r="AA153" s="10">
        <v>3.907821229</v>
      </c>
      <c r="AB153" s="10">
        <v>0.317391</v>
      </c>
      <c r="AC153" s="41">
        <f>IF(ISERROR((J153/W153)*(0.0261231)+(X153/W153)*(-0.0995367)+(P153)*(0.0847392)+(W153/V153)*(-0.0317976)+(N153)*(0.0005908)+((E153-L153)/E153)*(-0.0701565)+(-0.0044772)+0.3942664),"-",((J153/W153)*(0.0261231)+(X153/W153)*(-0.0995367)+(P153)*(0.0847392)+(W153/V153)*(-0.0317976)+(N153)*(0.0005908)+((E153-L153)/E153)*(-0.0701565)+(-0.0044772)+0.3942664))</f>
        <v>0.34040184034635573</v>
      </c>
      <c r="AD153" s="13">
        <f t="shared" si="101"/>
        <v>0.023010840346355754</v>
      </c>
      <c r="AE153" s="46">
        <f t="shared" si="102"/>
        <v>86.29242327966182</v>
      </c>
      <c r="AF153" s="11">
        <f t="shared" si="85"/>
        <v>5.2924232796618185</v>
      </c>
      <c r="AG153" s="12">
        <f t="shared" si="86"/>
        <v>0.25878594249201275</v>
      </c>
      <c r="AH153" s="12">
        <f t="shared" si="87"/>
        <v>0.3435754189944134</v>
      </c>
      <c r="AI153" s="12">
        <f t="shared" si="88"/>
        <v>0.3801916932907348</v>
      </c>
      <c r="AJ153" s="12">
        <f t="shared" si="89"/>
        <v>0.7237671122851482</v>
      </c>
      <c r="AK153" s="13">
        <f t="shared" si="90"/>
        <v>0.2756946430660122</v>
      </c>
      <c r="AL153" s="13">
        <f t="shared" si="91"/>
        <v>0.3583587242448654</v>
      </c>
      <c r="AM153" s="12">
        <f t="shared" si="92"/>
        <v>0.3971003938647343</v>
      </c>
      <c r="AN153" s="13">
        <f t="shared" si="93"/>
        <v>0.7554591181095998</v>
      </c>
      <c r="AO153" s="13">
        <f t="shared" si="94"/>
        <v>0.016908700573999458</v>
      </c>
      <c r="AP153" s="13">
        <f t="shared" si="95"/>
        <v>0.014783305250452017</v>
      </c>
    </row>
    <row r="154" spans="1:42" ht="12.75">
      <c r="A154" s="10" t="s">
        <v>40</v>
      </c>
      <c r="B154" s="10" t="s">
        <v>41</v>
      </c>
      <c r="C154" s="10" t="s">
        <v>560</v>
      </c>
      <c r="D154" s="10">
        <v>691</v>
      </c>
      <c r="E154" s="10">
        <v>583</v>
      </c>
      <c r="F154" s="10">
        <v>153</v>
      </c>
      <c r="G154" s="10">
        <v>76</v>
      </c>
      <c r="H154" s="10">
        <v>26</v>
      </c>
      <c r="I154" s="10">
        <v>10</v>
      </c>
      <c r="J154" s="10">
        <v>41</v>
      </c>
      <c r="K154" s="10">
        <v>85</v>
      </c>
      <c r="L154" s="10">
        <v>169</v>
      </c>
      <c r="M154" s="10">
        <v>7</v>
      </c>
      <c r="N154" s="10">
        <v>25</v>
      </c>
      <c r="O154" s="10">
        <v>0.0638298</v>
      </c>
      <c r="P154" s="10">
        <f t="shared" si="96"/>
        <v>0.18225419664268586</v>
      </c>
      <c r="Q154" s="10">
        <f t="shared" si="97"/>
        <v>0.3381294964028777</v>
      </c>
      <c r="R154" s="10">
        <f t="shared" si="98"/>
        <v>0.47961630695443647</v>
      </c>
      <c r="S154" s="10">
        <f t="shared" si="99"/>
        <v>0.07</v>
      </c>
      <c r="T154" s="10">
        <f t="shared" si="100"/>
        <v>417</v>
      </c>
      <c r="U154" s="10">
        <v>12</v>
      </c>
      <c r="V154" s="10">
        <v>141</v>
      </c>
      <c r="W154" s="10">
        <v>200</v>
      </c>
      <c r="X154" s="10">
        <v>14</v>
      </c>
      <c r="Y154" s="10">
        <v>76</v>
      </c>
      <c r="Z154" s="10">
        <v>3069</v>
      </c>
      <c r="AA154" s="10">
        <v>4.441389291</v>
      </c>
      <c r="AB154" s="10">
        <v>0.294737</v>
      </c>
      <c r="AC154" s="16">
        <f>IF(ISERROR((J154/W154)*(0.0261231)+(X154/W154)*(-0.0995367)+(P154)*(0.0847392)+(W154/V154)*(-0.0317976)+(N154)*(0.0005908)+((E154-L154)/E154)*(-0.0701565)+(-0.0093322)+0.3942664),"-",((J154/W154)*(0.0261231)+(X154/W154)*(-0.0995367)+(P154)*(0.0847392)+(W154/V154)*(-0.0317976)+(N154)*(0.0005908)+((E154-L154)/E154)*(-0.0701565)+(-0.0093322)+0.3942664))</f>
        <v>0.31861342400325765</v>
      </c>
      <c r="AD154" s="13">
        <f t="shared" si="101"/>
        <v>0.023876424003257624</v>
      </c>
      <c r="AE154" s="11">
        <f t="shared" si="102"/>
        <v>162.07310112123793</v>
      </c>
      <c r="AF154" s="11">
        <f t="shared" si="85"/>
        <v>9.073101121237926</v>
      </c>
      <c r="AG154" s="12">
        <f t="shared" si="86"/>
        <v>0.2624356775300172</v>
      </c>
      <c r="AH154" s="12">
        <f t="shared" si="87"/>
        <v>0.363901018922853</v>
      </c>
      <c r="AI154" s="12">
        <f t="shared" si="88"/>
        <v>0.5231560891938251</v>
      </c>
      <c r="AJ154" s="12">
        <f t="shared" si="89"/>
        <v>0.887057108116678</v>
      </c>
      <c r="AK154" s="13">
        <f t="shared" si="90"/>
        <v>0.27799845818394153</v>
      </c>
      <c r="AL154" s="13">
        <f t="shared" si="91"/>
        <v>0.37710786189408724</v>
      </c>
      <c r="AM154" s="12">
        <f t="shared" si="92"/>
        <v>0.5387188698477494</v>
      </c>
      <c r="AN154" s="13">
        <f t="shared" si="93"/>
        <v>0.9158267317418367</v>
      </c>
      <c r="AO154" s="13">
        <f t="shared" si="94"/>
        <v>0.015562780653924357</v>
      </c>
      <c r="AP154" s="13">
        <f t="shared" si="95"/>
        <v>0.013206842971234256</v>
      </c>
    </row>
    <row r="155" spans="1:42" ht="12.75">
      <c r="A155" s="10" t="s">
        <v>195</v>
      </c>
      <c r="B155" s="10" t="s">
        <v>196</v>
      </c>
      <c r="C155" s="10" t="s">
        <v>562</v>
      </c>
      <c r="D155" s="10">
        <v>512</v>
      </c>
      <c r="E155" s="10">
        <v>464</v>
      </c>
      <c r="F155" s="10">
        <v>120</v>
      </c>
      <c r="G155" s="10">
        <v>81</v>
      </c>
      <c r="H155" s="10">
        <v>22</v>
      </c>
      <c r="I155" s="10">
        <v>1</v>
      </c>
      <c r="J155" s="10">
        <v>16</v>
      </c>
      <c r="K155" s="10">
        <v>39</v>
      </c>
      <c r="L155" s="10">
        <v>92</v>
      </c>
      <c r="M155" s="10">
        <v>3</v>
      </c>
      <c r="N155" s="10">
        <v>2</v>
      </c>
      <c r="O155" s="10">
        <v>0.0645161</v>
      </c>
      <c r="P155" s="10">
        <f t="shared" si="96"/>
        <v>0.17962466487935658</v>
      </c>
      <c r="Q155" s="10">
        <f t="shared" si="97"/>
        <v>0.4155495978552279</v>
      </c>
      <c r="R155" s="10">
        <f t="shared" si="98"/>
        <v>0.40482573726541554</v>
      </c>
      <c r="S155" s="10">
        <f t="shared" si="99"/>
        <v>0.07947019867549669</v>
      </c>
      <c r="T155" s="10">
        <f t="shared" si="100"/>
        <v>373</v>
      </c>
      <c r="U155" s="10">
        <v>4</v>
      </c>
      <c r="V155" s="10">
        <v>155</v>
      </c>
      <c r="W155" s="10">
        <v>151</v>
      </c>
      <c r="X155" s="10">
        <v>12</v>
      </c>
      <c r="Y155" s="10">
        <v>67</v>
      </c>
      <c r="Z155" s="10">
        <v>1971</v>
      </c>
      <c r="AA155" s="10">
        <v>3.849609375</v>
      </c>
      <c r="AB155" s="10">
        <v>0.289694</v>
      </c>
      <c r="AC155" s="16">
        <f>IF(ISERROR((J155/W155)*(0.0261231)+(X155/W155)*(-0.0995367)+(P155)*(0.0847392)+(W155/V155)*(-0.0317976)+(N155)*(0.0005908)+((E155-L155)/E155)*(-0.0701565)+(-0.0043388)+0.3942664),"-",((J155/W155)*(0.0261231)+(X155/W155)*(-0.0995367)+(P155)*(0.0847392)+(W155/V155)*(-0.0317976)+(N155)*(0.0005908)+((E155-L155)/E155)*(-0.0701565)+(-0.0043388)+0.3942664))</f>
        <v>0.3139650834167158</v>
      </c>
      <c r="AD155" s="13">
        <f t="shared" si="101"/>
        <v>0.0242710834167158</v>
      </c>
      <c r="AE155" s="11">
        <f t="shared" si="102"/>
        <v>128.713464946601</v>
      </c>
      <c r="AF155" s="11">
        <f t="shared" si="85"/>
        <v>8.713464946600993</v>
      </c>
      <c r="AG155" s="12">
        <f t="shared" si="86"/>
        <v>0.25862068965517243</v>
      </c>
      <c r="AH155" s="12">
        <f t="shared" si="87"/>
        <v>0.3196078431372549</v>
      </c>
      <c r="AI155" s="12">
        <f t="shared" si="88"/>
        <v>0.41594827586206895</v>
      </c>
      <c r="AJ155" s="12">
        <f t="shared" si="89"/>
        <v>0.7355561189993238</v>
      </c>
      <c r="AK155" s="13">
        <f t="shared" si="90"/>
        <v>0.27739970893664007</v>
      </c>
      <c r="AL155" s="13">
        <f t="shared" si="91"/>
        <v>0.33669306852274705</v>
      </c>
      <c r="AM155" s="12">
        <f t="shared" si="92"/>
        <v>0.4347272951435366</v>
      </c>
      <c r="AN155" s="13">
        <f t="shared" si="93"/>
        <v>0.7714203636662836</v>
      </c>
      <c r="AO155" s="13">
        <f t="shared" si="94"/>
        <v>0.018779019281467635</v>
      </c>
      <c r="AP155" s="13">
        <f t="shared" si="95"/>
        <v>0.017085225385492175</v>
      </c>
    </row>
    <row r="156" spans="1:42" ht="12.75">
      <c r="A156" s="10" t="s">
        <v>246</v>
      </c>
      <c r="B156" s="10" t="s">
        <v>476</v>
      </c>
      <c r="C156" s="10" t="s">
        <v>281</v>
      </c>
      <c r="D156" s="10">
        <v>304</v>
      </c>
      <c r="E156" s="10">
        <v>266</v>
      </c>
      <c r="F156" s="10">
        <v>71</v>
      </c>
      <c r="G156" s="10">
        <v>59</v>
      </c>
      <c r="H156" s="10">
        <v>6</v>
      </c>
      <c r="I156" s="10">
        <v>0</v>
      </c>
      <c r="J156" s="10">
        <v>6</v>
      </c>
      <c r="K156" s="10">
        <v>35</v>
      </c>
      <c r="L156" s="10">
        <v>32</v>
      </c>
      <c r="M156" s="10">
        <v>0</v>
      </c>
      <c r="N156" s="10">
        <v>0</v>
      </c>
      <c r="O156" s="10">
        <v>0.0446429</v>
      </c>
      <c r="P156" s="10">
        <f t="shared" si="96"/>
        <v>0.21551724137931033</v>
      </c>
      <c r="Q156" s="10">
        <f t="shared" si="97"/>
        <v>0.4827586206896552</v>
      </c>
      <c r="R156" s="10">
        <f t="shared" si="98"/>
        <v>0.3017241379310345</v>
      </c>
      <c r="S156" s="10">
        <f t="shared" si="99"/>
        <v>0.08571428571428572</v>
      </c>
      <c r="T156" s="10">
        <f t="shared" si="100"/>
        <v>232</v>
      </c>
      <c r="U156" s="10">
        <v>2</v>
      </c>
      <c r="V156" s="10">
        <v>112</v>
      </c>
      <c r="W156" s="10">
        <v>70</v>
      </c>
      <c r="X156" s="10">
        <v>6</v>
      </c>
      <c r="Y156" s="10">
        <v>50</v>
      </c>
      <c r="Z156" s="10">
        <v>1273</v>
      </c>
      <c r="AA156" s="10">
        <v>4.1875</v>
      </c>
      <c r="AB156" s="10">
        <v>0.285088</v>
      </c>
      <c r="AC156" s="16">
        <f>IF(ISERROR((J156/W156)*(0.0261231)+(X156/W156)*(-0.0995367)+(P156)*(0.0847392)+(W156/V156)*(-0.0317976)+(N156)*(0.0005908)+((E156-L156)/E156)*(-0.0701565)+(-0.0152488)+0.3942664),"-",((J156/W156)*(0.0261231)+(X156/W156)*(-0.0995367)+(P156)*(0.0847392)+(W156/V156)*(-0.0317976)+(N156)*(0.0005908)+((E156-L156)/E156)*(-0.0701565)+(-0.0152488)+0.3942664))</f>
        <v>0.30939764403422354</v>
      </c>
      <c r="AD156" s="13">
        <f t="shared" si="101"/>
        <v>0.024309644034223532</v>
      </c>
      <c r="AE156" s="11">
        <f t="shared" si="102"/>
        <v>76.54266283980297</v>
      </c>
      <c r="AF156" s="11">
        <f t="shared" si="85"/>
        <v>5.542662839802972</v>
      </c>
      <c r="AG156" s="12">
        <f t="shared" si="86"/>
        <v>0.2669172932330827</v>
      </c>
      <c r="AH156" s="12">
        <f t="shared" si="87"/>
        <v>0.3564356435643564</v>
      </c>
      <c r="AI156" s="12">
        <f t="shared" si="88"/>
        <v>0.3684210526315789</v>
      </c>
      <c r="AJ156" s="12">
        <f t="shared" si="89"/>
        <v>0.7248566961959353</v>
      </c>
      <c r="AK156" s="13">
        <f t="shared" si="90"/>
        <v>0.28775437157820666</v>
      </c>
      <c r="AL156" s="13">
        <f t="shared" si="91"/>
        <v>0.37472826019736954</v>
      </c>
      <c r="AM156" s="12">
        <f t="shared" si="92"/>
        <v>0.38925813097670287</v>
      </c>
      <c r="AN156" s="13">
        <f t="shared" si="93"/>
        <v>0.7639863911740724</v>
      </c>
      <c r="AO156" s="13">
        <f t="shared" si="94"/>
        <v>0.02083707834512394</v>
      </c>
      <c r="AP156" s="13">
        <f t="shared" si="95"/>
        <v>0.018292616633013126</v>
      </c>
    </row>
    <row r="157" spans="1:42" ht="12.75">
      <c r="A157" s="10" t="s">
        <v>362</v>
      </c>
      <c r="B157" s="10" t="s">
        <v>456</v>
      </c>
      <c r="C157" s="10" t="s">
        <v>559</v>
      </c>
      <c r="D157" s="10">
        <v>659</v>
      </c>
      <c r="E157" s="10">
        <v>567</v>
      </c>
      <c r="F157" s="10">
        <v>134</v>
      </c>
      <c r="G157" s="10">
        <v>73</v>
      </c>
      <c r="H157" s="10">
        <v>38</v>
      </c>
      <c r="I157" s="10">
        <v>3</v>
      </c>
      <c r="J157" s="10">
        <v>20</v>
      </c>
      <c r="K157" s="10">
        <v>80</v>
      </c>
      <c r="L157" s="10">
        <v>139</v>
      </c>
      <c r="M157" s="10">
        <v>7</v>
      </c>
      <c r="N157" s="10">
        <v>22</v>
      </c>
      <c r="O157" s="10">
        <v>0.139706</v>
      </c>
      <c r="P157" s="10">
        <f t="shared" si="96"/>
        <v>0.19721577726218098</v>
      </c>
      <c r="Q157" s="10">
        <f t="shared" si="97"/>
        <v>0.31554524361948955</v>
      </c>
      <c r="R157" s="10">
        <f t="shared" si="98"/>
        <v>0.4872389791183295</v>
      </c>
      <c r="S157" s="10">
        <f t="shared" si="99"/>
        <v>0.20476190476190476</v>
      </c>
      <c r="T157" s="10">
        <f t="shared" si="100"/>
        <v>431</v>
      </c>
      <c r="U157" s="10">
        <v>4</v>
      </c>
      <c r="V157" s="10">
        <v>136</v>
      </c>
      <c r="W157" s="10">
        <v>210</v>
      </c>
      <c r="X157" s="10">
        <v>43</v>
      </c>
      <c r="Y157" s="10">
        <v>85</v>
      </c>
      <c r="Z157" s="10">
        <v>2627</v>
      </c>
      <c r="AA157" s="10">
        <v>3.986342944</v>
      </c>
      <c r="AB157" s="10">
        <v>0.274699</v>
      </c>
      <c r="AC157" s="16">
        <f>IF(ISERROR((J157/W157)*(0.0261231)+(X157/W157)*(-0.0995367)+(P157)*(0.0847392)+(W157/V157)*(-0.0317976)+(N157)*(0.0005908)+((E157-L157)/E157)*(-0.0701565)+(-0.0045138)+0.3942664),"-",((J157/W157)*(0.0261231)+(X157/W157)*(-0.0995367)+(P157)*(0.0847392)+(W157/V157)*(-0.0317976)+(N157)*(0.0005908)+((E157-L157)/E157)*(-0.0701565)+(-0.0045138)+0.3942664))</f>
        <v>0.29951182168681756</v>
      </c>
      <c r="AD157" s="13">
        <f t="shared" si="101"/>
        <v>0.024812821686817532</v>
      </c>
      <c r="AE157" s="11">
        <f t="shared" si="102"/>
        <v>144.2974060000293</v>
      </c>
      <c r="AF157" s="11">
        <f t="shared" si="85"/>
        <v>10.297406000029298</v>
      </c>
      <c r="AG157" s="12">
        <f t="shared" si="86"/>
        <v>0.23633156966490299</v>
      </c>
      <c r="AH157" s="12">
        <f t="shared" si="87"/>
        <v>0.331306990881459</v>
      </c>
      <c r="AI157" s="12">
        <f t="shared" si="88"/>
        <v>0.4144620811287478</v>
      </c>
      <c r="AJ157" s="12">
        <f t="shared" si="89"/>
        <v>0.7457690720102068</v>
      </c>
      <c r="AK157" s="13">
        <f t="shared" si="90"/>
        <v>0.2544927795414979</v>
      </c>
      <c r="AL157" s="13">
        <f t="shared" si="91"/>
        <v>0.34695654407299287</v>
      </c>
      <c r="AM157" s="12">
        <f t="shared" si="92"/>
        <v>0.4326232910053427</v>
      </c>
      <c r="AN157" s="13">
        <f t="shared" si="93"/>
        <v>0.7795798350783356</v>
      </c>
      <c r="AO157" s="13">
        <f t="shared" si="94"/>
        <v>0.01816120987659492</v>
      </c>
      <c r="AP157" s="13">
        <f t="shared" si="95"/>
        <v>0.015649553191533883</v>
      </c>
    </row>
    <row r="158" spans="1:42" ht="12.75">
      <c r="A158" s="10" t="s">
        <v>421</v>
      </c>
      <c r="B158" s="10" t="s">
        <v>472</v>
      </c>
      <c r="C158" s="10" t="s">
        <v>562</v>
      </c>
      <c r="D158" s="10">
        <v>440</v>
      </c>
      <c r="E158" s="10">
        <v>404</v>
      </c>
      <c r="F158" s="10">
        <v>111</v>
      </c>
      <c r="G158" s="10">
        <v>84</v>
      </c>
      <c r="H158" s="10">
        <v>14</v>
      </c>
      <c r="I158" s="10">
        <v>2</v>
      </c>
      <c r="J158" s="10">
        <v>11</v>
      </c>
      <c r="K158" s="10">
        <v>33</v>
      </c>
      <c r="L158" s="10">
        <v>61</v>
      </c>
      <c r="M158" s="10">
        <v>2</v>
      </c>
      <c r="N158" s="10">
        <v>11</v>
      </c>
      <c r="O158" s="10">
        <v>0.0695187</v>
      </c>
      <c r="P158" s="10">
        <f t="shared" si="96"/>
        <v>0.1681159420289855</v>
      </c>
      <c r="Q158" s="10">
        <f t="shared" si="97"/>
        <v>0.5420289855072464</v>
      </c>
      <c r="R158" s="10">
        <f t="shared" si="98"/>
        <v>0.2898550724637681</v>
      </c>
      <c r="S158" s="10">
        <f t="shared" si="99"/>
        <v>0.12</v>
      </c>
      <c r="T158" s="10">
        <f t="shared" si="100"/>
        <v>345</v>
      </c>
      <c r="U158" s="10">
        <v>0</v>
      </c>
      <c r="V158" s="10">
        <v>187</v>
      </c>
      <c r="W158" s="10">
        <v>100</v>
      </c>
      <c r="X158" s="10">
        <v>12</v>
      </c>
      <c r="Y158" s="10">
        <v>58</v>
      </c>
      <c r="Z158" s="10">
        <v>1746</v>
      </c>
      <c r="AA158" s="10">
        <v>3.968181818</v>
      </c>
      <c r="AB158" s="10">
        <v>0.299401</v>
      </c>
      <c r="AC158" s="16">
        <f>IF(ISERROR((J158/W158)*(0.0261231)+(X158/W158)*(-0.0995367)+(P158)*(0.0847392)+(W158/V158)*(-0.0317976)+(N158)*(0.0005908)+((E158-L158)/E158)*(-0.0701565)+(-0.0043388)+0.3942664),"-",((J158/W158)*(0.0261231)+(X158/W158)*(-0.0995367)+(P158)*(0.0847392)+(W158/V158)*(-0.0317976)+(N158)*(0.0005908)+((E158-L158)/E158)*(-0.0701565)+(-0.0043388)+0.3942664))</f>
        <v>0.3250339201448478</v>
      </c>
      <c r="AD158" s="13">
        <f t="shared" si="101"/>
        <v>0.025632920144847804</v>
      </c>
      <c r="AE158" s="11">
        <f t="shared" si="102"/>
        <v>119.56132932837916</v>
      </c>
      <c r="AF158" s="11">
        <f t="shared" si="85"/>
        <v>8.56132932837916</v>
      </c>
      <c r="AG158" s="12">
        <f t="shared" si="86"/>
        <v>0.2747524752475248</v>
      </c>
      <c r="AH158" s="12">
        <f t="shared" si="87"/>
        <v>0.32801822323462415</v>
      </c>
      <c r="AI158" s="12">
        <f t="shared" si="88"/>
        <v>0.39851485148514854</v>
      </c>
      <c r="AJ158" s="12">
        <f t="shared" si="89"/>
        <v>0.7265330747197727</v>
      </c>
      <c r="AK158" s="13">
        <f t="shared" si="90"/>
        <v>0.295943884476186</v>
      </c>
      <c r="AL158" s="13">
        <f t="shared" si="91"/>
        <v>0.34752011236532837</v>
      </c>
      <c r="AM158" s="12">
        <f t="shared" si="92"/>
        <v>0.4197062607138098</v>
      </c>
      <c r="AN158" s="13">
        <f t="shared" si="93"/>
        <v>0.7672263730791382</v>
      </c>
      <c r="AO158" s="13">
        <f t="shared" si="94"/>
        <v>0.02119140922866125</v>
      </c>
      <c r="AP158" s="13">
        <f t="shared" si="95"/>
        <v>0.01950188913070422</v>
      </c>
    </row>
    <row r="159" spans="1:42" ht="12.75">
      <c r="A159" s="10" t="s">
        <v>61</v>
      </c>
      <c r="B159" s="10" t="s">
        <v>62</v>
      </c>
      <c r="C159" s="10" t="s">
        <v>542</v>
      </c>
      <c r="D159" s="10">
        <v>496</v>
      </c>
      <c r="E159" s="10">
        <v>451</v>
      </c>
      <c r="F159" s="10">
        <v>120</v>
      </c>
      <c r="G159" s="10">
        <v>85</v>
      </c>
      <c r="H159" s="10">
        <v>24</v>
      </c>
      <c r="I159" s="10">
        <v>4</v>
      </c>
      <c r="J159" s="10">
        <v>7</v>
      </c>
      <c r="K159" s="10">
        <v>34</v>
      </c>
      <c r="L159" s="10">
        <v>76</v>
      </c>
      <c r="M159" s="10">
        <v>5</v>
      </c>
      <c r="N159" s="10">
        <v>13</v>
      </c>
      <c r="O159" s="10">
        <v>0.0273224</v>
      </c>
      <c r="P159" s="10">
        <f t="shared" si="96"/>
        <v>0.20159151193633953</v>
      </c>
      <c r="Q159" s="10">
        <f t="shared" si="97"/>
        <v>0.4854111405835544</v>
      </c>
      <c r="R159" s="10">
        <f t="shared" si="98"/>
        <v>0.3129973474801061</v>
      </c>
      <c r="S159" s="10">
        <f t="shared" si="99"/>
        <v>0.0847457627118644</v>
      </c>
      <c r="T159" s="10">
        <f t="shared" si="100"/>
        <v>377</v>
      </c>
      <c r="U159" s="10">
        <v>3</v>
      </c>
      <c r="V159" s="10">
        <v>183</v>
      </c>
      <c r="W159" s="10">
        <v>118</v>
      </c>
      <c r="X159" s="10">
        <v>10</v>
      </c>
      <c r="Y159" s="10">
        <v>76</v>
      </c>
      <c r="Z159" s="10">
        <v>1948</v>
      </c>
      <c r="AA159" s="10">
        <v>3.927419355</v>
      </c>
      <c r="AB159" s="10">
        <v>0.302949</v>
      </c>
      <c r="AC159" s="16">
        <f>IF(ISERROR((J159/W159)*(0.0261231)+(X159/W159)*(-0.0995367)+(P159)*(0.0847392)+(W159/V159)*(-0.0317976)+(N159)*(0.0005908)+((E159-L159)/E159)*(-0.0701565)+(-0.0044772)+0.3942664),"-",((J159/W159)*(0.0261231)+(X159/W159)*(-0.0995367)+(P159)*(0.0847392)+(W159/V159)*(-0.0317976)+(N159)*(0.0005908)+((E159-L159)/E159)*(-0.0701565)+(-0.0044772)+0.3942664))</f>
        <v>0.3288291761956022</v>
      </c>
      <c r="AD159" s="13">
        <f t="shared" si="101"/>
        <v>0.025880176195602178</v>
      </c>
      <c r="AE159" s="11">
        <f t="shared" si="102"/>
        <v>129.65328272095962</v>
      </c>
      <c r="AF159" s="11">
        <f t="shared" si="85"/>
        <v>9.653282720959623</v>
      </c>
      <c r="AG159" s="12">
        <f t="shared" si="86"/>
        <v>0.2660753880266075</v>
      </c>
      <c r="AH159" s="12">
        <f t="shared" si="87"/>
        <v>0.3184584178498986</v>
      </c>
      <c r="AI159" s="12">
        <f t="shared" si="88"/>
        <v>0.37250554323725055</v>
      </c>
      <c r="AJ159" s="12">
        <f t="shared" si="89"/>
        <v>0.6909639610871492</v>
      </c>
      <c r="AK159" s="13">
        <f t="shared" si="90"/>
        <v>0.28747956257418983</v>
      </c>
      <c r="AL159" s="13">
        <f t="shared" si="91"/>
        <v>0.3380391130242589</v>
      </c>
      <c r="AM159" s="12">
        <f t="shared" si="92"/>
        <v>0.39390971778483286</v>
      </c>
      <c r="AN159" s="13">
        <f t="shared" si="93"/>
        <v>0.7319488308090918</v>
      </c>
      <c r="AO159" s="13">
        <f t="shared" si="94"/>
        <v>0.02140417454758231</v>
      </c>
      <c r="AP159" s="13">
        <f t="shared" si="95"/>
        <v>0.019580695174360285</v>
      </c>
    </row>
    <row r="160" spans="1:42" ht="12.75">
      <c r="A160" s="10" t="s">
        <v>13</v>
      </c>
      <c r="B160" s="10" t="s">
        <v>244</v>
      </c>
      <c r="C160" s="10" t="s">
        <v>566</v>
      </c>
      <c r="D160" s="10">
        <v>294</v>
      </c>
      <c r="E160" s="10">
        <v>258</v>
      </c>
      <c r="F160" s="10">
        <v>67</v>
      </c>
      <c r="G160" s="10">
        <v>48</v>
      </c>
      <c r="H160" s="10">
        <v>11</v>
      </c>
      <c r="I160" s="10">
        <v>3</v>
      </c>
      <c r="J160" s="10">
        <v>5</v>
      </c>
      <c r="K160" s="10">
        <v>17</v>
      </c>
      <c r="L160" s="10">
        <v>38</v>
      </c>
      <c r="M160" s="10">
        <v>4</v>
      </c>
      <c r="N160" s="10">
        <v>0</v>
      </c>
      <c r="O160" s="10">
        <v>0.0752688</v>
      </c>
      <c r="P160" s="10">
        <f t="shared" si="96"/>
        <v>0.21395348837209302</v>
      </c>
      <c r="Q160" s="10">
        <f t="shared" si="97"/>
        <v>0.4325581395348837</v>
      </c>
      <c r="R160" s="10">
        <f t="shared" si="98"/>
        <v>0.35348837209302325</v>
      </c>
      <c r="S160" s="10">
        <f t="shared" si="99"/>
        <v>0.13157894736842105</v>
      </c>
      <c r="T160" s="10">
        <f t="shared" si="100"/>
        <v>215</v>
      </c>
      <c r="U160" s="10">
        <v>4</v>
      </c>
      <c r="V160" s="10">
        <v>93</v>
      </c>
      <c r="W160" s="10">
        <v>76</v>
      </c>
      <c r="X160" s="10">
        <v>10</v>
      </c>
      <c r="Y160" s="10">
        <v>46</v>
      </c>
      <c r="Z160" s="10">
        <v>1040</v>
      </c>
      <c r="AA160" s="10">
        <v>3.537414966</v>
      </c>
      <c r="AB160" s="10">
        <v>0.283105</v>
      </c>
      <c r="AC160" s="16">
        <f>IF(ISERROR((J160/W160)*(0.0261231)+(X160/W160)*(-0.0995367)+(P160)*(0.0847392)+(W160/V160)*(-0.0317976)+(N160)*(0.0005908)+((E160-L160)/E160)*(-0.0701565)+(-0.0059751)+0.3942664),"-",((J160/W160)*(0.0261231)+(X160/W160)*(-0.0995367)+(P160)*(0.0847392)+(W160/V160)*(-0.0317976)+(N160)*(0.0005908)+((E160-L160)/E160)*(-0.0701565)+(-0.0059751)+0.3942664))</f>
        <v>0.30923473065443996</v>
      </c>
      <c r="AD160" s="13">
        <f t="shared" si="101"/>
        <v>0.026129730654439964</v>
      </c>
      <c r="AE160" s="11">
        <f t="shared" si="102"/>
        <v>72.72240601332236</v>
      </c>
      <c r="AF160" s="11">
        <f t="shared" si="85"/>
        <v>5.722406013322356</v>
      </c>
      <c r="AG160" s="12">
        <f t="shared" si="86"/>
        <v>0.2596899224806202</v>
      </c>
      <c r="AH160" s="12">
        <f t="shared" si="87"/>
        <v>0.31095406360424027</v>
      </c>
      <c r="AI160" s="12">
        <f t="shared" si="88"/>
        <v>0.37209302325581395</v>
      </c>
      <c r="AJ160" s="12">
        <f t="shared" si="89"/>
        <v>0.6830470868600542</v>
      </c>
      <c r="AK160" s="13">
        <f t="shared" si="90"/>
        <v>0.28186979074931146</v>
      </c>
      <c r="AL160" s="13">
        <f t="shared" si="91"/>
        <v>0.33117457955237584</v>
      </c>
      <c r="AM160" s="12">
        <f t="shared" si="92"/>
        <v>0.39427289152450523</v>
      </c>
      <c r="AN160" s="13">
        <f t="shared" si="93"/>
        <v>0.725447471076881</v>
      </c>
      <c r="AO160" s="13">
        <f t="shared" si="94"/>
        <v>0.022179868268691283</v>
      </c>
      <c r="AP160" s="13">
        <f t="shared" si="95"/>
        <v>0.020220515948135565</v>
      </c>
    </row>
    <row r="161" spans="1:42" ht="12.75">
      <c r="A161" s="10" t="s">
        <v>354</v>
      </c>
      <c r="B161" s="10" t="s">
        <v>355</v>
      </c>
      <c r="C161" s="10" t="s">
        <v>506</v>
      </c>
      <c r="D161" s="10">
        <v>508</v>
      </c>
      <c r="E161" s="10">
        <v>475</v>
      </c>
      <c r="F161" s="10">
        <v>116</v>
      </c>
      <c r="G161" s="10">
        <v>62</v>
      </c>
      <c r="H161" s="10">
        <v>27</v>
      </c>
      <c r="I161" s="10">
        <v>1</v>
      </c>
      <c r="J161" s="10">
        <v>26</v>
      </c>
      <c r="K161" s="10">
        <v>27</v>
      </c>
      <c r="L161" s="10">
        <v>113</v>
      </c>
      <c r="M161" s="10">
        <v>2</v>
      </c>
      <c r="N161" s="10">
        <v>2</v>
      </c>
      <c r="O161" s="10">
        <v>0.0471698</v>
      </c>
      <c r="P161" s="10">
        <f t="shared" si="96"/>
        <v>0.1978021978021978</v>
      </c>
      <c r="Q161" s="10">
        <f t="shared" si="97"/>
        <v>0.29120879120879123</v>
      </c>
      <c r="R161" s="10">
        <f t="shared" si="98"/>
        <v>0.510989010989011</v>
      </c>
      <c r="S161" s="10">
        <f t="shared" si="99"/>
        <v>0.08602150537634409</v>
      </c>
      <c r="T161" s="10">
        <f t="shared" si="100"/>
        <v>364</v>
      </c>
      <c r="U161" s="10">
        <v>4</v>
      </c>
      <c r="V161" s="10">
        <v>106</v>
      </c>
      <c r="W161" s="10">
        <v>186</v>
      </c>
      <c r="X161" s="10">
        <v>16</v>
      </c>
      <c r="Y161" s="10">
        <v>72</v>
      </c>
      <c r="Z161" s="10">
        <v>1856</v>
      </c>
      <c r="AA161" s="10">
        <v>3.653543307</v>
      </c>
      <c r="AB161" s="10">
        <v>0.266272</v>
      </c>
      <c r="AC161" s="16">
        <f>IF(ISERROR((J161/W161)*(0.0261231)+(X161/W161)*(-0.0995367)+(P161)*(0.0847392)+(W161/V161)*(-0.0317976)+(N161)*(0.0005908)+((E161-L161)/E161)*(-0.0701565)+(-0.0056323)+0.3942664),"-",((J161/W161)*(0.0261231)+(X161/W161)*(-0.0995367)+(P161)*(0.0847392)+(W161/V161)*(-0.0317976)+(N161)*(0.0005908)+((E161-L161)/E161)*(-0.0701565)+(-0.0056323)+0.3942664))</f>
        <v>0.2924041927808566</v>
      </c>
      <c r="AD161" s="13">
        <f t="shared" si="101"/>
        <v>0.0261321927808566</v>
      </c>
      <c r="AE161" s="11">
        <f t="shared" si="102"/>
        <v>124.83261715992954</v>
      </c>
      <c r="AF161" s="11">
        <f t="shared" si="85"/>
        <v>8.83261715992954</v>
      </c>
      <c r="AG161" s="12">
        <f t="shared" si="86"/>
        <v>0.24421052631578946</v>
      </c>
      <c r="AH161" s="12">
        <f t="shared" si="87"/>
        <v>0.28937007874015747</v>
      </c>
      <c r="AI161" s="12">
        <f t="shared" si="88"/>
        <v>0.47157894736842104</v>
      </c>
      <c r="AJ161" s="12">
        <f t="shared" si="89"/>
        <v>0.7609490261085785</v>
      </c>
      <c r="AK161" s="13">
        <f t="shared" si="90"/>
        <v>0.262805509810378</v>
      </c>
      <c r="AL161" s="13">
        <f t="shared" si="91"/>
        <v>0.3067571203935621</v>
      </c>
      <c r="AM161" s="12">
        <f t="shared" si="92"/>
        <v>0.49017393086300953</v>
      </c>
      <c r="AN161" s="13">
        <f t="shared" si="93"/>
        <v>0.7969310512565717</v>
      </c>
      <c r="AO161" s="13">
        <f t="shared" si="94"/>
        <v>0.01859498349458852</v>
      </c>
      <c r="AP161" s="13">
        <f t="shared" si="95"/>
        <v>0.017387041653404656</v>
      </c>
    </row>
    <row r="162" spans="1:42" ht="12.75">
      <c r="A162" s="10" t="s">
        <v>58</v>
      </c>
      <c r="B162" s="10" t="s">
        <v>59</v>
      </c>
      <c r="C162" s="10" t="s">
        <v>542</v>
      </c>
      <c r="D162" s="10">
        <v>667</v>
      </c>
      <c r="E162" s="10">
        <v>604</v>
      </c>
      <c r="F162" s="10">
        <v>165</v>
      </c>
      <c r="G162" s="10">
        <v>105</v>
      </c>
      <c r="H162" s="10">
        <v>32</v>
      </c>
      <c r="I162" s="10">
        <v>3</v>
      </c>
      <c r="J162" s="10">
        <v>25</v>
      </c>
      <c r="K162" s="10">
        <v>44</v>
      </c>
      <c r="L162" s="10">
        <v>119</v>
      </c>
      <c r="M162" s="10">
        <v>4</v>
      </c>
      <c r="N162" s="10">
        <v>17</v>
      </c>
      <c r="O162" s="10">
        <v>0.0657277</v>
      </c>
      <c r="P162" s="10">
        <f t="shared" si="96"/>
        <v>0.1748971193415638</v>
      </c>
      <c r="Q162" s="10">
        <f t="shared" si="97"/>
        <v>0.4382716049382716</v>
      </c>
      <c r="R162" s="10">
        <f t="shared" si="98"/>
        <v>0.3868312757201646</v>
      </c>
      <c r="S162" s="10">
        <f t="shared" si="99"/>
        <v>0.05851063829787234</v>
      </c>
      <c r="T162" s="10">
        <f t="shared" si="100"/>
        <v>486</v>
      </c>
      <c r="U162" s="10">
        <v>11</v>
      </c>
      <c r="V162" s="10">
        <v>213</v>
      </c>
      <c r="W162" s="10">
        <v>188</v>
      </c>
      <c r="X162" s="10">
        <v>11</v>
      </c>
      <c r="Y162" s="10">
        <v>85</v>
      </c>
      <c r="Z162" s="10">
        <v>2516</v>
      </c>
      <c r="AA162" s="10">
        <v>3.772113943</v>
      </c>
      <c r="AB162" s="10">
        <v>0.301724</v>
      </c>
      <c r="AC162" s="16">
        <f>IF(ISERROR((J162/W162)*(0.0261231)+(X162/W162)*(-0.0995367)+(P162)*(0.0847392)+(W162/V162)*(-0.0317976)+(N162)*(0.0005908)+((E162-L162)/E162)*(-0.0701565)+(-0.0044772)+0.3942664),"-",((J162/W162)*(0.0261231)+(X162/W162)*(-0.0995367)+(P162)*(0.0847392)+(W162/V162)*(-0.0317976)+(N162)*(0.0005908)+((E162-L162)/E162)*(-0.0701565)+(-0.0044772)+0.3942664))</f>
        <v>0.3279035396274112</v>
      </c>
      <c r="AD162" s="13">
        <f t="shared" si="101"/>
        <v>0.026179539627411208</v>
      </c>
      <c r="AE162" s="11">
        <f t="shared" si="102"/>
        <v>177.1472423871188</v>
      </c>
      <c r="AF162" s="11">
        <f t="shared" si="85"/>
        <v>12.147242387118808</v>
      </c>
      <c r="AG162" s="12">
        <f t="shared" si="86"/>
        <v>0.2731788079470199</v>
      </c>
      <c r="AH162" s="12">
        <f t="shared" si="87"/>
        <v>0.33182503770739064</v>
      </c>
      <c r="AI162" s="12">
        <f t="shared" si="88"/>
        <v>0.4552980132450331</v>
      </c>
      <c r="AJ162" s="12">
        <f t="shared" si="89"/>
        <v>0.7871230509524237</v>
      </c>
      <c r="AK162" s="13">
        <f t="shared" si="90"/>
        <v>0.29329013640251456</v>
      </c>
      <c r="AL162" s="13">
        <f t="shared" si="91"/>
        <v>0.3501466702671475</v>
      </c>
      <c r="AM162" s="12">
        <f t="shared" si="92"/>
        <v>0.4754093417005278</v>
      </c>
      <c r="AN162" s="13">
        <f t="shared" si="93"/>
        <v>0.8255560119676753</v>
      </c>
      <c r="AO162" s="13">
        <f t="shared" si="94"/>
        <v>0.02011132845549468</v>
      </c>
      <c r="AP162" s="13">
        <f t="shared" si="95"/>
        <v>0.018321632559756884</v>
      </c>
    </row>
    <row r="163" spans="1:42" ht="12.75">
      <c r="A163" s="10" t="s">
        <v>26</v>
      </c>
      <c r="B163" s="10" t="s">
        <v>27</v>
      </c>
      <c r="C163" s="10" t="s">
        <v>564</v>
      </c>
      <c r="D163" s="10">
        <v>311</v>
      </c>
      <c r="E163" s="10">
        <v>284</v>
      </c>
      <c r="F163" s="10">
        <v>75</v>
      </c>
      <c r="G163" s="10">
        <v>57</v>
      </c>
      <c r="H163" s="10">
        <v>11</v>
      </c>
      <c r="I163" s="10">
        <v>5</v>
      </c>
      <c r="J163" s="10">
        <v>2</v>
      </c>
      <c r="K163" s="10">
        <v>27</v>
      </c>
      <c r="L163" s="10">
        <v>36</v>
      </c>
      <c r="M163" s="10">
        <v>0</v>
      </c>
      <c r="N163" s="10">
        <v>6</v>
      </c>
      <c r="O163" s="10">
        <v>0.0538462</v>
      </c>
      <c r="P163" s="10">
        <f t="shared" si="96"/>
        <v>0.2073170731707317</v>
      </c>
      <c r="Q163" s="10">
        <f t="shared" si="97"/>
        <v>0.5284552845528455</v>
      </c>
      <c r="R163" s="10">
        <f t="shared" si="98"/>
        <v>0.26422764227642276</v>
      </c>
      <c r="S163" s="10">
        <f t="shared" si="99"/>
        <v>0.12307692307692308</v>
      </c>
      <c r="T163" s="10">
        <f t="shared" si="100"/>
        <v>246</v>
      </c>
      <c r="U163" s="10">
        <v>0</v>
      </c>
      <c r="V163" s="10">
        <v>130</v>
      </c>
      <c r="W163" s="10">
        <v>65</v>
      </c>
      <c r="X163" s="10">
        <v>8</v>
      </c>
      <c r="Y163" s="10">
        <v>51</v>
      </c>
      <c r="Z163" s="10">
        <v>1169</v>
      </c>
      <c r="AA163" s="10">
        <v>3.758842444</v>
      </c>
      <c r="AB163" s="10">
        <v>0.296748</v>
      </c>
      <c r="AC163" s="16">
        <f>IF(ISERROR((J163/W163)*(0.0261231)+(X163/W163)*(-0.0995367)+(P163)*(0.0847392)+(W163/V163)*(-0.0317976)+(N163)*(0.0005908)+((E163-L163)/E163)*(-0.0701565)+(-0.0034644)+0.3942664),"-",((J163/W163)*(0.0261231)+(X163/W163)*(-0.0995367)+(P163)*(0.0847392)+(W163/V163)*(-0.0317976)+(N163)*(0.0005908)+((E163-L163)/E163)*(-0.0701565)+(-0.0034644)+0.3942664))</f>
        <v>0.32330557731469495</v>
      </c>
      <c r="AD163" s="13">
        <f t="shared" si="101"/>
        <v>0.026557577314694936</v>
      </c>
      <c r="AE163" s="11">
        <f t="shared" si="102"/>
        <v>81.53317201941496</v>
      </c>
      <c r="AF163" s="11">
        <f t="shared" si="85"/>
        <v>6.5331720194149625</v>
      </c>
      <c r="AG163" s="12">
        <f t="shared" si="86"/>
        <v>0.2640845070422535</v>
      </c>
      <c r="AH163" s="12">
        <f t="shared" si="87"/>
        <v>0.3279742765273312</v>
      </c>
      <c r="AI163" s="12">
        <f t="shared" si="88"/>
        <v>0.3345070422535211</v>
      </c>
      <c r="AJ163" s="12">
        <f t="shared" si="89"/>
        <v>0.6624813187808523</v>
      </c>
      <c r="AK163" s="13">
        <f t="shared" si="90"/>
        <v>0.28708863387117944</v>
      </c>
      <c r="AL163" s="13">
        <f t="shared" si="91"/>
        <v>0.3489812605125883</v>
      </c>
      <c r="AM163" s="12">
        <f t="shared" si="92"/>
        <v>0.35751116908244707</v>
      </c>
      <c r="AN163" s="13">
        <f t="shared" si="93"/>
        <v>0.7064924295950354</v>
      </c>
      <c r="AO163" s="13">
        <f t="shared" si="94"/>
        <v>0.02300412682892594</v>
      </c>
      <c r="AP163" s="13">
        <f t="shared" si="95"/>
        <v>0.021006983985257133</v>
      </c>
    </row>
    <row r="164" spans="1:42" ht="12.75">
      <c r="A164" s="10" t="s">
        <v>191</v>
      </c>
      <c r="B164" s="10" t="s">
        <v>192</v>
      </c>
      <c r="C164" s="10" t="s">
        <v>562</v>
      </c>
      <c r="D164" s="10">
        <v>525</v>
      </c>
      <c r="E164" s="10">
        <v>487</v>
      </c>
      <c r="F164" s="10">
        <v>144</v>
      </c>
      <c r="G164" s="10">
        <v>79</v>
      </c>
      <c r="H164" s="10">
        <v>33</v>
      </c>
      <c r="I164" s="10">
        <v>0</v>
      </c>
      <c r="J164" s="10">
        <v>32</v>
      </c>
      <c r="K164" s="10">
        <v>25</v>
      </c>
      <c r="L164" s="10">
        <v>53</v>
      </c>
      <c r="M164" s="10">
        <v>8</v>
      </c>
      <c r="N164" s="10">
        <v>1</v>
      </c>
      <c r="O164" s="10">
        <v>0.0718563</v>
      </c>
      <c r="P164" s="10">
        <f t="shared" si="96"/>
        <v>0.18099547511312217</v>
      </c>
      <c r="Q164" s="10">
        <f t="shared" si="97"/>
        <v>0.3778280542986425</v>
      </c>
      <c r="R164" s="10">
        <f t="shared" si="98"/>
        <v>0.4411764705882353</v>
      </c>
      <c r="S164" s="10">
        <f t="shared" si="99"/>
        <v>0.1076923076923077</v>
      </c>
      <c r="T164" s="10">
        <f t="shared" si="100"/>
        <v>442</v>
      </c>
      <c r="U164" s="10">
        <v>5</v>
      </c>
      <c r="V164" s="10">
        <v>167</v>
      </c>
      <c r="W164" s="10">
        <v>195</v>
      </c>
      <c r="X164" s="10">
        <v>21</v>
      </c>
      <c r="Y164" s="10">
        <v>80</v>
      </c>
      <c r="Z164" s="10">
        <v>1928</v>
      </c>
      <c r="AA164" s="10">
        <v>3.672380952</v>
      </c>
      <c r="AB164" s="10">
        <v>0.273171</v>
      </c>
      <c r="AC164" s="16">
        <f>IF(ISERROR((J164/W164)*(0.0261231)+(X164/W164)*(-0.0995367)+(P164)*(0.0847392)+(W164/V164)*(-0.0317976)+(N164)*(0.0005908)+((E164-L164)/E164)*(-0.0701565)+(-0.0043388)+0.3942664),"-",((J164/W164)*(0.0261231)+(X164/W164)*(-0.0995367)+(P164)*(0.0847392)+(W164/V164)*(-0.0317976)+(N164)*(0.0005908)+((E164-L164)/E164)*(-0.0701565)+(-0.0043388)+0.3942664))</f>
        <v>0.29977301004491064</v>
      </c>
      <c r="AD164" s="13">
        <f t="shared" si="101"/>
        <v>0.02660201004491064</v>
      </c>
      <c r="AE164" s="11">
        <f t="shared" si="102"/>
        <v>154.90693411841335</v>
      </c>
      <c r="AF164" s="11">
        <f t="shared" si="85"/>
        <v>10.906934118413346</v>
      </c>
      <c r="AG164" s="12">
        <f t="shared" si="86"/>
        <v>0.29568788501026694</v>
      </c>
      <c r="AH164" s="12">
        <f t="shared" si="87"/>
        <v>0.3314285714285714</v>
      </c>
      <c r="AI164" s="12">
        <f t="shared" si="88"/>
        <v>0.5667351129363449</v>
      </c>
      <c r="AJ164" s="12">
        <f t="shared" si="89"/>
        <v>0.8981636843649163</v>
      </c>
      <c r="AK164" s="13">
        <f t="shared" si="90"/>
        <v>0.3180840536312389</v>
      </c>
      <c r="AL164" s="13">
        <f t="shared" si="91"/>
        <v>0.352203684035073</v>
      </c>
      <c r="AM164" s="12">
        <f t="shared" si="92"/>
        <v>0.5891312815573169</v>
      </c>
      <c r="AN164" s="13">
        <f t="shared" si="93"/>
        <v>0.9413349655923899</v>
      </c>
      <c r="AO164" s="13">
        <f t="shared" si="94"/>
        <v>0.02239616862097199</v>
      </c>
      <c r="AP164" s="13">
        <f t="shared" si="95"/>
        <v>0.02077511260650161</v>
      </c>
    </row>
    <row r="165" spans="1:42" ht="12.75">
      <c r="A165" s="10" t="s">
        <v>146</v>
      </c>
      <c r="B165" s="10" t="s">
        <v>147</v>
      </c>
      <c r="C165" s="10" t="s">
        <v>540</v>
      </c>
      <c r="D165" s="10">
        <v>567</v>
      </c>
      <c r="E165" s="10">
        <v>527</v>
      </c>
      <c r="F165" s="10">
        <v>142</v>
      </c>
      <c r="G165" s="10">
        <v>85</v>
      </c>
      <c r="H165" s="10">
        <v>27</v>
      </c>
      <c r="I165" s="10">
        <v>0</v>
      </c>
      <c r="J165" s="10">
        <v>30</v>
      </c>
      <c r="K165" s="10">
        <v>31</v>
      </c>
      <c r="L165" s="10">
        <v>92</v>
      </c>
      <c r="M165" s="10">
        <v>5</v>
      </c>
      <c r="N165" s="10">
        <v>0</v>
      </c>
      <c r="O165" s="10">
        <v>0.0903955</v>
      </c>
      <c r="P165" s="10">
        <f t="shared" si="96"/>
        <v>0.16363636363636364</v>
      </c>
      <c r="Q165" s="10">
        <f t="shared" si="97"/>
        <v>0.4022727272727273</v>
      </c>
      <c r="R165" s="10">
        <f t="shared" si="98"/>
        <v>0.4340909090909091</v>
      </c>
      <c r="S165" s="10">
        <f t="shared" si="99"/>
        <v>0.14136125654450263</v>
      </c>
      <c r="T165" s="10">
        <f t="shared" si="100"/>
        <v>440</v>
      </c>
      <c r="U165" s="10">
        <v>2</v>
      </c>
      <c r="V165" s="10">
        <v>177</v>
      </c>
      <c r="W165" s="10">
        <v>191</v>
      </c>
      <c r="X165" s="10">
        <v>27</v>
      </c>
      <c r="Y165" s="10">
        <v>72</v>
      </c>
      <c r="Z165" s="10">
        <v>2160</v>
      </c>
      <c r="AA165" s="10">
        <v>3.80952381</v>
      </c>
      <c r="AB165" s="10">
        <v>0.273171</v>
      </c>
      <c r="AC165" s="16">
        <f>IF(ISERROR((J165/W165)*(0.0261231)+(X165/W165)*(-0.0995367)+(P165)*(0.0847392)+(W165/V165)*(-0.0317976)+(N165)*(0.0005908)+((E165-L165)/E165)*(-0.0701565)+(-0.0058118)+0.3942664),"-",((J165/W165)*(0.0261231)+(X165/W165)*(-0.0995367)+(P165)*(0.0847392)+(W165/V165)*(-0.0317976)+(N165)*(0.0005908)+((E165-L165)/E165)*(-0.0701565)+(-0.0058118)+0.3942664))</f>
        <v>0.30013175640152795</v>
      </c>
      <c r="AD165" s="13">
        <f t="shared" si="101"/>
        <v>0.026960756401527952</v>
      </c>
      <c r="AE165" s="11">
        <f t="shared" si="102"/>
        <v>153.05402012462645</v>
      </c>
      <c r="AF165" s="11">
        <f t="shared" si="85"/>
        <v>11.054020124626447</v>
      </c>
      <c r="AG165" s="12">
        <f t="shared" si="86"/>
        <v>0.269449715370019</v>
      </c>
      <c r="AH165" s="12">
        <f t="shared" si="87"/>
        <v>0.30973451327433627</v>
      </c>
      <c r="AI165" s="12">
        <f t="shared" si="88"/>
        <v>0.4971537001897533</v>
      </c>
      <c r="AJ165" s="12">
        <f t="shared" si="89"/>
        <v>0.8068882134640896</v>
      </c>
      <c r="AK165" s="13">
        <f t="shared" si="90"/>
        <v>0.29042508562547714</v>
      </c>
      <c r="AL165" s="13">
        <f t="shared" si="91"/>
        <v>0.32929915066305565</v>
      </c>
      <c r="AM165" s="12">
        <f t="shared" si="92"/>
        <v>0.5181290704452115</v>
      </c>
      <c r="AN165" s="13">
        <f t="shared" si="93"/>
        <v>0.8474282211082671</v>
      </c>
      <c r="AO165" s="13">
        <f t="shared" si="94"/>
        <v>0.020975370255458148</v>
      </c>
      <c r="AP165" s="13">
        <f t="shared" si="95"/>
        <v>0.019564637388719386</v>
      </c>
    </row>
    <row r="166" spans="1:42" ht="12.75">
      <c r="A166" s="10" t="s">
        <v>201</v>
      </c>
      <c r="B166" s="10" t="s">
        <v>202</v>
      </c>
      <c r="C166" s="10" t="s">
        <v>513</v>
      </c>
      <c r="D166" s="10">
        <v>647</v>
      </c>
      <c r="E166" s="10">
        <v>582</v>
      </c>
      <c r="F166" s="10">
        <v>152</v>
      </c>
      <c r="G166" s="10">
        <v>100</v>
      </c>
      <c r="H166" s="10">
        <v>29</v>
      </c>
      <c r="I166" s="10">
        <v>7</v>
      </c>
      <c r="J166" s="10">
        <v>16</v>
      </c>
      <c r="K166" s="10">
        <v>51</v>
      </c>
      <c r="L166" s="10">
        <v>92</v>
      </c>
      <c r="M166" s="10">
        <v>5</v>
      </c>
      <c r="N166" s="10">
        <v>19</v>
      </c>
      <c r="O166" s="10">
        <v>0.0634146</v>
      </c>
      <c r="P166" s="10">
        <f t="shared" si="96"/>
        <v>0.20242914979757085</v>
      </c>
      <c r="Q166" s="10">
        <f t="shared" si="97"/>
        <v>0.4149797570850202</v>
      </c>
      <c r="R166" s="10">
        <f t="shared" si="98"/>
        <v>0.3825910931174089</v>
      </c>
      <c r="S166" s="10">
        <f t="shared" si="99"/>
        <v>0.1746031746031746</v>
      </c>
      <c r="T166" s="10">
        <f t="shared" si="100"/>
        <v>494</v>
      </c>
      <c r="U166" s="10">
        <v>7</v>
      </c>
      <c r="V166" s="10">
        <v>205</v>
      </c>
      <c r="W166" s="10">
        <v>189</v>
      </c>
      <c r="X166" s="10">
        <v>33</v>
      </c>
      <c r="Y166" s="10">
        <v>100</v>
      </c>
      <c r="Z166" s="10">
        <v>2607</v>
      </c>
      <c r="AA166" s="10">
        <v>4.029366306</v>
      </c>
      <c r="AB166" s="10">
        <v>0.283925</v>
      </c>
      <c r="AC166" s="16">
        <f>IF(ISERROR((J166/W166)*(0.0261231)+(X166/W166)*(-0.0995367)+(P166)*(0.0847392)+(W166/V166)*(-0.0317976)+(N166)*(0.0005908)+((E166-L166)/E166)*(-0.0701565)+(-0.0081967)+0.3942664),"-",((J166/W166)*(0.0261231)+(X166/W166)*(-0.0995367)+(P166)*(0.0847392)+(W166/V166)*(-0.0317976)+(N166)*(0.0005908)+((E166-L166)/E166)*(-0.0701565)+(-0.0081967)+0.3942664))</f>
        <v>0.31089833459635596</v>
      </c>
      <c r="AD166" s="13">
        <f t="shared" si="101"/>
        <v>0.02697333459635598</v>
      </c>
      <c r="AE166" s="11">
        <f t="shared" si="102"/>
        <v>164.9203022716545</v>
      </c>
      <c r="AF166" s="11">
        <f t="shared" si="85"/>
        <v>12.920302271654492</v>
      </c>
      <c r="AG166" s="12">
        <f t="shared" si="86"/>
        <v>0.2611683848797251</v>
      </c>
      <c r="AH166" s="12">
        <f t="shared" si="87"/>
        <v>0.32558139534883723</v>
      </c>
      <c r="AI166" s="12">
        <f t="shared" si="88"/>
        <v>0.39862542955326463</v>
      </c>
      <c r="AJ166" s="12">
        <f t="shared" si="89"/>
        <v>0.7242068249021019</v>
      </c>
      <c r="AK166" s="13">
        <f t="shared" si="90"/>
        <v>0.28336821696160563</v>
      </c>
      <c r="AL166" s="13">
        <f t="shared" si="91"/>
        <v>0.34561287173899924</v>
      </c>
      <c r="AM166" s="12">
        <f t="shared" si="92"/>
        <v>0.42082526163514516</v>
      </c>
      <c r="AN166" s="13">
        <f t="shared" si="93"/>
        <v>0.7664381333741443</v>
      </c>
      <c r="AO166" s="13">
        <f t="shared" si="94"/>
        <v>0.022199832081880533</v>
      </c>
      <c r="AP166" s="13">
        <f t="shared" si="95"/>
        <v>0.020031476390162006</v>
      </c>
    </row>
    <row r="167" spans="1:42" ht="12.75">
      <c r="A167" s="10" t="s">
        <v>70</v>
      </c>
      <c r="B167" s="10" t="s">
        <v>71</v>
      </c>
      <c r="C167" s="10" t="s">
        <v>542</v>
      </c>
      <c r="D167" s="10">
        <v>295</v>
      </c>
      <c r="E167" s="10">
        <v>268</v>
      </c>
      <c r="F167" s="10">
        <v>60</v>
      </c>
      <c r="G167" s="10">
        <v>28</v>
      </c>
      <c r="H167" s="10">
        <v>21</v>
      </c>
      <c r="I167" s="10">
        <v>1</v>
      </c>
      <c r="J167" s="10">
        <v>10</v>
      </c>
      <c r="K167" s="10">
        <v>18</v>
      </c>
      <c r="L167" s="10">
        <v>85</v>
      </c>
      <c r="M167" s="10">
        <v>3</v>
      </c>
      <c r="N167" s="10">
        <v>0</v>
      </c>
      <c r="O167" s="10">
        <v>0.0405405</v>
      </c>
      <c r="P167" s="10">
        <f t="shared" si="96"/>
        <v>0.1774193548387097</v>
      </c>
      <c r="Q167" s="10">
        <f t="shared" si="97"/>
        <v>0.3978494623655914</v>
      </c>
      <c r="R167" s="10">
        <f t="shared" si="98"/>
        <v>0.42473118279569894</v>
      </c>
      <c r="S167" s="10">
        <f t="shared" si="99"/>
        <v>0.1518987341772152</v>
      </c>
      <c r="T167" s="10">
        <f t="shared" si="100"/>
        <v>186</v>
      </c>
      <c r="U167" s="10">
        <v>6</v>
      </c>
      <c r="V167" s="10">
        <v>74</v>
      </c>
      <c r="W167" s="10">
        <v>79</v>
      </c>
      <c r="X167" s="10">
        <v>12</v>
      </c>
      <c r="Y167" s="10">
        <v>33</v>
      </c>
      <c r="Z167" s="10">
        <v>1069</v>
      </c>
      <c r="AA167" s="10">
        <v>3.623728814</v>
      </c>
      <c r="AB167" s="10">
        <v>0.284091</v>
      </c>
      <c r="AC167" s="16">
        <f>IF(ISERROR((J167/W167)*(0.0261231)+(X167/W167)*(-0.0995367)+(P167)*(0.0847392)+(W167/V167)*(-0.0317976)+(N167)*(0.0005908)+((E167-L167)/E167)*(-0.0701565)+(-0.0044772)+0.3942664),"-",((J167/W167)*(0.0261231)+(X167/W167)*(-0.0995367)+(P167)*(0.0847392)+(W167/V167)*(-0.0317976)+(N167)*(0.0005908)+((E167-L167)/E167)*(-0.0701565)+(-0.0044772)+0.3942664))</f>
        <v>0.3111593392232153</v>
      </c>
      <c r="AD167" s="13">
        <f t="shared" si="101"/>
        <v>0.027068339223215332</v>
      </c>
      <c r="AE167" s="11">
        <f t="shared" si="102"/>
        <v>64.76404370328589</v>
      </c>
      <c r="AF167" s="11">
        <f t="shared" si="85"/>
        <v>4.764043703285893</v>
      </c>
      <c r="AG167" s="12">
        <f t="shared" si="86"/>
        <v>0.22388059701492538</v>
      </c>
      <c r="AH167" s="12">
        <f t="shared" si="87"/>
        <v>0.2847457627118644</v>
      </c>
      <c r="AI167" s="12">
        <f t="shared" si="88"/>
        <v>0.4253731343283582</v>
      </c>
      <c r="AJ167" s="12">
        <f t="shared" si="89"/>
        <v>0.7101188970402226</v>
      </c>
      <c r="AK167" s="13">
        <f t="shared" si="90"/>
        <v>0.24165687948987274</v>
      </c>
      <c r="AL167" s="13">
        <f t="shared" si="91"/>
        <v>0.3008950634009691</v>
      </c>
      <c r="AM167" s="12">
        <f t="shared" si="92"/>
        <v>0.44314941680330555</v>
      </c>
      <c r="AN167" s="13">
        <f t="shared" si="93"/>
        <v>0.7440444802042747</v>
      </c>
      <c r="AO167" s="13">
        <f t="shared" si="94"/>
        <v>0.017776282474947364</v>
      </c>
      <c r="AP167" s="13">
        <f t="shared" si="95"/>
        <v>0.016149300689104695</v>
      </c>
    </row>
    <row r="168" spans="1:42" ht="12.75">
      <c r="A168" s="10" t="s">
        <v>212</v>
      </c>
      <c r="B168" s="10" t="s">
        <v>430</v>
      </c>
      <c r="C168" s="10" t="s">
        <v>513</v>
      </c>
      <c r="D168" s="10">
        <v>287</v>
      </c>
      <c r="E168" s="10">
        <v>247</v>
      </c>
      <c r="F168" s="10">
        <v>64</v>
      </c>
      <c r="G168" s="10">
        <v>41</v>
      </c>
      <c r="H168" s="10">
        <v>9</v>
      </c>
      <c r="I168" s="10">
        <v>4</v>
      </c>
      <c r="J168" s="10">
        <v>10</v>
      </c>
      <c r="K168" s="10">
        <v>31</v>
      </c>
      <c r="L168" s="10">
        <v>59</v>
      </c>
      <c r="M168" s="10">
        <v>0</v>
      </c>
      <c r="N168" s="10">
        <v>20</v>
      </c>
      <c r="O168" s="10">
        <v>0.0581395</v>
      </c>
      <c r="P168" s="10">
        <f t="shared" si="96"/>
        <v>0.17582417582417584</v>
      </c>
      <c r="Q168" s="10">
        <f t="shared" si="97"/>
        <v>0.4725274725274725</v>
      </c>
      <c r="R168" s="10">
        <f t="shared" si="98"/>
        <v>0.3516483516483517</v>
      </c>
      <c r="S168" s="10">
        <f t="shared" si="99"/>
        <v>0.09375</v>
      </c>
      <c r="T168" s="10">
        <f t="shared" si="100"/>
        <v>182</v>
      </c>
      <c r="U168" s="10">
        <v>6</v>
      </c>
      <c r="V168" s="10">
        <v>86</v>
      </c>
      <c r="W168" s="10">
        <v>64</v>
      </c>
      <c r="X168" s="10">
        <v>6</v>
      </c>
      <c r="Y168" s="10">
        <v>32</v>
      </c>
      <c r="Z168" s="10">
        <v>1186</v>
      </c>
      <c r="AA168" s="10">
        <v>4.132404181</v>
      </c>
      <c r="AB168" s="10">
        <v>0.303371</v>
      </c>
      <c r="AC168" s="16">
        <f>IF(ISERROR((J168/W168)*(0.0261231)+(X168/W168)*(-0.0995367)+(P168)*(0.0847392)+(W168/V168)*(-0.0317976)+(N168)*(0.0005908)+((E168-L168)/E168)*(-0.0701565)+(-0.0081967)+0.3942664),"-",((J168/W168)*(0.0261231)+(X168/W168)*(-0.0995367)+(P168)*(0.0847392)+(W168/V168)*(-0.0317976)+(N168)*(0.0005908)+((E168-L168)/E168)*(-0.0701565)+(-0.0081967)+0.3942664))</f>
        <v>0.3304732688818144</v>
      </c>
      <c r="AD168" s="13">
        <f t="shared" si="101"/>
        <v>0.027102268881814384</v>
      </c>
      <c r="AE168" s="11">
        <f t="shared" si="102"/>
        <v>68.82424186096296</v>
      </c>
      <c r="AF168" s="11">
        <f t="shared" si="85"/>
        <v>4.824241860962957</v>
      </c>
      <c r="AG168" s="12">
        <f t="shared" si="86"/>
        <v>0.2591093117408907</v>
      </c>
      <c r="AH168" s="12">
        <f t="shared" si="87"/>
        <v>0.35563380281690143</v>
      </c>
      <c r="AI168" s="12">
        <f t="shared" si="88"/>
        <v>0.4291497975708502</v>
      </c>
      <c r="AJ168" s="12">
        <f t="shared" si="89"/>
        <v>0.7847836003877516</v>
      </c>
      <c r="AK168" s="13">
        <f t="shared" si="90"/>
        <v>0.27864065530754234</v>
      </c>
      <c r="AL168" s="13">
        <f t="shared" si="91"/>
        <v>0.37262056993296816</v>
      </c>
      <c r="AM168" s="12">
        <f t="shared" si="92"/>
        <v>0.44868114113750185</v>
      </c>
      <c r="AN168" s="13">
        <f t="shared" si="93"/>
        <v>0.82130171107047</v>
      </c>
      <c r="AO168" s="13">
        <f t="shared" si="94"/>
        <v>0.01953134356665165</v>
      </c>
      <c r="AP168" s="13">
        <f t="shared" si="95"/>
        <v>0.016986767116066726</v>
      </c>
    </row>
    <row r="169" spans="1:42" ht="12.75">
      <c r="A169" s="10" t="s">
        <v>22</v>
      </c>
      <c r="B169" s="10" t="s">
        <v>23</v>
      </c>
      <c r="C169" s="10" t="s">
        <v>564</v>
      </c>
      <c r="D169" s="10">
        <v>320</v>
      </c>
      <c r="E169" s="10">
        <v>286</v>
      </c>
      <c r="F169" s="10">
        <v>68</v>
      </c>
      <c r="G169" s="10">
        <v>41</v>
      </c>
      <c r="H169" s="10">
        <v>18</v>
      </c>
      <c r="I169" s="10">
        <v>1</v>
      </c>
      <c r="J169" s="10">
        <v>8</v>
      </c>
      <c r="K169" s="10">
        <v>25</v>
      </c>
      <c r="L169" s="10">
        <v>71</v>
      </c>
      <c r="M169" s="10">
        <v>3</v>
      </c>
      <c r="N169" s="10">
        <v>3</v>
      </c>
      <c r="O169" s="10">
        <v>0.0777778</v>
      </c>
      <c r="P169" s="10">
        <f t="shared" si="96"/>
        <v>0.17142857142857143</v>
      </c>
      <c r="Q169" s="10">
        <f t="shared" si="97"/>
        <v>0.42857142857142855</v>
      </c>
      <c r="R169" s="10">
        <f t="shared" si="98"/>
        <v>0.4</v>
      </c>
      <c r="S169" s="10">
        <f t="shared" si="99"/>
        <v>0.14285714285714285</v>
      </c>
      <c r="T169" s="10">
        <f t="shared" si="100"/>
        <v>210</v>
      </c>
      <c r="U169" s="10">
        <v>4</v>
      </c>
      <c r="V169" s="10">
        <v>90</v>
      </c>
      <c r="W169" s="10">
        <v>84</v>
      </c>
      <c r="X169" s="10">
        <v>12</v>
      </c>
      <c r="Y169" s="10">
        <v>36</v>
      </c>
      <c r="Z169" s="10">
        <v>1273</v>
      </c>
      <c r="AA169" s="10">
        <v>3.978125</v>
      </c>
      <c r="AB169" s="10">
        <v>0.285714</v>
      </c>
      <c r="AC169" s="16">
        <f>IF(ISERROR((J169/W169)*(0.0261231)+(X169/W169)*(-0.0995367)+(P169)*(0.0847392)+(W169/V169)*(-0.0317976)+(N169)*(0.0005908)+((E169-L169)/E169)*(-0.0701565)+(-0.0034644)+0.3942664),"-",((J169/W169)*(0.0261231)+(X169/W169)*(-0.0995367)+(P169)*(0.0847392)+(W169/V169)*(-0.0317976)+(N169)*(0.0005908)+((E169-L169)/E169)*(-0.0701565)+(-0.0034644)+0.3942664))</f>
        <v>0.3129517194905095</v>
      </c>
      <c r="AD169" s="13">
        <f t="shared" si="101"/>
        <v>0.02723771949050946</v>
      </c>
      <c r="AE169" s="11">
        <f t="shared" si="102"/>
        <v>73.719861093007</v>
      </c>
      <c r="AF169" s="11">
        <f t="shared" si="85"/>
        <v>5.7198610930069975</v>
      </c>
      <c r="AG169" s="12">
        <f t="shared" si="86"/>
        <v>0.23776223776223776</v>
      </c>
      <c r="AH169" s="12">
        <f t="shared" si="87"/>
        <v>0.3050314465408805</v>
      </c>
      <c r="AI169" s="12">
        <f t="shared" si="88"/>
        <v>0.3951048951048951</v>
      </c>
      <c r="AJ169" s="12">
        <f t="shared" si="89"/>
        <v>0.7001363416457755</v>
      </c>
      <c r="AK169" s="13">
        <f t="shared" si="90"/>
        <v>0.25776175207345103</v>
      </c>
      <c r="AL169" s="13">
        <f t="shared" si="91"/>
        <v>0.3230184311100849</v>
      </c>
      <c r="AM169" s="12">
        <f t="shared" si="92"/>
        <v>0.4151044094161084</v>
      </c>
      <c r="AN169" s="13">
        <f t="shared" si="93"/>
        <v>0.7381228405261933</v>
      </c>
      <c r="AO169" s="13">
        <f t="shared" si="94"/>
        <v>0.019999514311213273</v>
      </c>
      <c r="AP169" s="13">
        <f t="shared" si="95"/>
        <v>0.01798698456920439</v>
      </c>
    </row>
    <row r="170" spans="1:42" ht="12.75">
      <c r="A170" s="10" t="s">
        <v>410</v>
      </c>
      <c r="B170" s="10" t="s">
        <v>386</v>
      </c>
      <c r="C170" s="10" t="s">
        <v>516</v>
      </c>
      <c r="D170" s="10">
        <v>521</v>
      </c>
      <c r="E170" s="10">
        <v>466</v>
      </c>
      <c r="F170" s="10">
        <v>120</v>
      </c>
      <c r="G170" s="10">
        <v>85</v>
      </c>
      <c r="H170" s="10">
        <v>23</v>
      </c>
      <c r="I170" s="10">
        <v>1</v>
      </c>
      <c r="J170" s="10">
        <v>11</v>
      </c>
      <c r="K170" s="10">
        <v>43</v>
      </c>
      <c r="L170" s="10">
        <v>76</v>
      </c>
      <c r="M170" s="10">
        <v>9</v>
      </c>
      <c r="N170" s="10">
        <v>5</v>
      </c>
      <c r="O170" s="10">
        <v>0.04046242774566474</v>
      </c>
      <c r="P170" s="10">
        <v>0.21303258145363407</v>
      </c>
      <c r="Q170" s="10">
        <v>0.43358395989974935</v>
      </c>
      <c r="R170" s="10">
        <v>0.3533834586466165</v>
      </c>
      <c r="S170" s="10">
        <v>0.16312056737588654</v>
      </c>
      <c r="T170" s="46">
        <v>399</v>
      </c>
      <c r="U170" s="46">
        <v>3</v>
      </c>
      <c r="V170" s="46">
        <v>173</v>
      </c>
      <c r="W170" s="52">
        <v>141</v>
      </c>
      <c r="X170" s="10">
        <v>23</v>
      </c>
      <c r="Y170" s="10">
        <v>85</v>
      </c>
      <c r="Z170" s="10">
        <v>1865</v>
      </c>
      <c r="AA170" s="46">
        <v>3.579654510556622</v>
      </c>
      <c r="AB170" s="10">
        <v>0.2809278350515464</v>
      </c>
      <c r="AC170" s="52">
        <v>0.30839217820491605</v>
      </c>
      <c r="AD170" s="13">
        <v>0.027464343153369652</v>
      </c>
      <c r="AE170" s="10">
        <v>130.6610062716226</v>
      </c>
      <c r="AF170" s="11">
        <f t="shared" si="85"/>
        <v>10.661006271622597</v>
      </c>
      <c r="AG170" s="12">
        <f t="shared" si="86"/>
        <v>0.2575107296137339</v>
      </c>
      <c r="AH170" s="12">
        <f t="shared" si="87"/>
        <v>0.31861804222648754</v>
      </c>
      <c r="AI170" s="12">
        <f t="shared" si="88"/>
        <v>0.38412017167381973</v>
      </c>
      <c r="AJ170" s="12">
        <f t="shared" si="89"/>
        <v>0.7027382139003073</v>
      </c>
      <c r="AK170" s="13">
        <f t="shared" si="90"/>
        <v>0.28038842547558496</v>
      </c>
      <c r="AL170" s="13">
        <f t="shared" si="91"/>
        <v>0.33908062624111823</v>
      </c>
      <c r="AM170" s="12">
        <f t="shared" si="92"/>
        <v>0.4069978675356708</v>
      </c>
      <c r="AN170" s="13">
        <f t="shared" si="93"/>
        <v>0.746078493776789</v>
      </c>
      <c r="AO170" s="13">
        <f t="shared" si="94"/>
        <v>0.022877695861851066</v>
      </c>
      <c r="AP170" s="13">
        <f t="shared" si="95"/>
        <v>0.02046258401463069</v>
      </c>
    </row>
    <row r="171" spans="1:42" ht="12.75">
      <c r="A171" s="10" t="s">
        <v>311</v>
      </c>
      <c r="B171" s="10" t="s">
        <v>183</v>
      </c>
      <c r="C171" s="10" t="s">
        <v>549</v>
      </c>
      <c r="D171" s="10">
        <v>478</v>
      </c>
      <c r="E171" s="10">
        <v>423</v>
      </c>
      <c r="F171" s="10">
        <v>103</v>
      </c>
      <c r="G171" s="10">
        <v>56</v>
      </c>
      <c r="H171" s="10">
        <v>30</v>
      </c>
      <c r="I171" s="10">
        <v>1</v>
      </c>
      <c r="J171" s="10">
        <v>16</v>
      </c>
      <c r="K171" s="10">
        <v>48</v>
      </c>
      <c r="L171" s="10">
        <v>104</v>
      </c>
      <c r="M171" s="10">
        <v>4</v>
      </c>
      <c r="N171" s="10">
        <v>6</v>
      </c>
      <c r="O171" s="10">
        <v>0.0434783</v>
      </c>
      <c r="P171" s="10">
        <f>Y171/T171</f>
        <v>0.19504643962848298</v>
      </c>
      <c r="Q171" s="10">
        <f>V171/T171</f>
        <v>0.3560371517027864</v>
      </c>
      <c r="R171" s="10">
        <f>W171/T171</f>
        <v>0.44891640866873067</v>
      </c>
      <c r="S171" s="10">
        <f>X171/W171</f>
        <v>0.08275862068965517</v>
      </c>
      <c r="T171" s="10">
        <f>V171+W171+Y171</f>
        <v>323</v>
      </c>
      <c r="U171" s="10">
        <v>2</v>
      </c>
      <c r="V171" s="10">
        <v>115</v>
      </c>
      <c r="W171" s="10">
        <v>145</v>
      </c>
      <c r="X171" s="10">
        <v>12</v>
      </c>
      <c r="Y171" s="10">
        <v>63</v>
      </c>
      <c r="Z171" s="10">
        <v>1955</v>
      </c>
      <c r="AA171" s="10">
        <v>4.089958159</v>
      </c>
      <c r="AB171" s="10">
        <v>0.283388</v>
      </c>
      <c r="AC171" s="16">
        <f>IF(ISERROR((J171/W171)*(0.0261231)+(X171/W171)*(-0.0995367)+(P171)*(0.0847392)+(W171/V171)*(-0.0317976)+(N171)*(0.0005908)+((E171-L171)/E171)*(-0.0701565)+(-0.0047562)+0.3942664),"-",((J171/W171)*(0.0261231)+(X171/W171)*(-0.0995367)+(P171)*(0.0847392)+(W171/V171)*(-0.0317976)+(N171)*(0.0005908)+((E171-L171)/E171)*(-0.0701565)+(-0.0047562)+0.3942664))</f>
        <v>0.3112278615681508</v>
      </c>
      <c r="AD171" s="13">
        <f>AC171-AB171</f>
        <v>0.027839861568150825</v>
      </c>
      <c r="AE171" s="11">
        <f>AC171*(E171-L171-J171+M171)+J171</f>
        <v>111.5469535014223</v>
      </c>
      <c r="AF171" s="11">
        <f t="shared" si="85"/>
        <v>8.546953501422294</v>
      </c>
      <c r="AG171" s="12">
        <f t="shared" si="86"/>
        <v>0.24349881796690306</v>
      </c>
      <c r="AH171" s="12">
        <f t="shared" si="87"/>
        <v>0.32075471698113206</v>
      </c>
      <c r="AI171" s="12">
        <f t="shared" si="88"/>
        <v>0.43498817966903075</v>
      </c>
      <c r="AJ171" s="12">
        <f t="shared" si="89"/>
        <v>0.7557428966501628</v>
      </c>
      <c r="AK171" s="13">
        <f t="shared" si="90"/>
        <v>0.2637043818000527</v>
      </c>
      <c r="AL171" s="13">
        <f t="shared" si="91"/>
        <v>0.33867285849354783</v>
      </c>
      <c r="AM171" s="12">
        <f t="shared" si="92"/>
        <v>0.45519374350218034</v>
      </c>
      <c r="AN171" s="13">
        <f t="shared" si="93"/>
        <v>0.7938666019957281</v>
      </c>
      <c r="AO171" s="13">
        <f t="shared" si="94"/>
        <v>0.020205563833149615</v>
      </c>
      <c r="AP171" s="13">
        <f t="shared" si="95"/>
        <v>0.017918141512415775</v>
      </c>
    </row>
    <row r="172" spans="1:42" ht="12.75">
      <c r="A172" s="10" t="s">
        <v>419</v>
      </c>
      <c r="B172" s="10" t="s">
        <v>361</v>
      </c>
      <c r="C172" s="10" t="s">
        <v>279</v>
      </c>
      <c r="D172" s="10">
        <v>487</v>
      </c>
      <c r="E172" s="10">
        <v>435</v>
      </c>
      <c r="F172" s="10">
        <v>113</v>
      </c>
      <c r="G172" s="10">
        <v>79</v>
      </c>
      <c r="H172" s="10">
        <v>30</v>
      </c>
      <c r="I172" s="10">
        <v>0</v>
      </c>
      <c r="J172" s="10">
        <v>4</v>
      </c>
      <c r="K172" s="10">
        <v>39</v>
      </c>
      <c r="L172" s="10">
        <v>59</v>
      </c>
      <c r="M172" s="10">
        <v>1</v>
      </c>
      <c r="N172" s="10">
        <v>7</v>
      </c>
      <c r="O172" s="10">
        <v>0.0497238</v>
      </c>
      <c r="P172" s="10">
        <f>Y172/T172</f>
        <v>0.23056300268096513</v>
      </c>
      <c r="Q172" s="10">
        <f>V172/T172</f>
        <v>0.48525469168900803</v>
      </c>
      <c r="R172" s="10">
        <f>W172/T172</f>
        <v>0.28418230563002683</v>
      </c>
      <c r="S172" s="10">
        <f>X172/W172</f>
        <v>0.05660377358490566</v>
      </c>
      <c r="T172" s="10">
        <f>V172+W172+Y172</f>
        <v>373</v>
      </c>
      <c r="U172" s="10">
        <v>10</v>
      </c>
      <c r="V172" s="10">
        <v>181</v>
      </c>
      <c r="W172" s="10">
        <v>106</v>
      </c>
      <c r="X172" s="10">
        <v>6</v>
      </c>
      <c r="Y172" s="10">
        <v>86</v>
      </c>
      <c r="Z172" s="10">
        <v>1849</v>
      </c>
      <c r="AA172" s="10">
        <v>3.796714579</v>
      </c>
      <c r="AB172" s="10">
        <v>0.292225</v>
      </c>
      <c r="AC172" s="41">
        <f>IF(ISERROR((J172/W172)*(0.0261231)+(X172/W172)*(-0.0995367)+(P172)*(0.0847392)+(W172/V172)*(-0.0317976)+(N172)*(0.0005908)+((E172-L172)/E172)*(-0.0701565)+(-0.0135134)+0.3942664),"-",((J172/W172)*(0.0261231)+(X172/W172)*(-0.0995367)+(P172)*(0.0847392)+(W172/V172)*(-0.0317976)+(N172)*(0.0005908)+((E172-L172)/E172)*(-0.0701565)+(-0.0135134)+0.3942664))</f>
        <v>0.32051512934040194</v>
      </c>
      <c r="AD172" s="13">
        <f>AC172-AB172</f>
        <v>0.028290129340401926</v>
      </c>
      <c r="AE172" s="46">
        <f>AC172*(E172-L172-J172+M172)+J172</f>
        <v>123.55214324396992</v>
      </c>
      <c r="AF172" s="11">
        <f t="shared" si="85"/>
        <v>10.552143243969923</v>
      </c>
      <c r="AG172" s="12">
        <f t="shared" si="86"/>
        <v>0.2597701149425287</v>
      </c>
      <c r="AH172" s="12">
        <f t="shared" si="87"/>
        <v>0.334020618556701</v>
      </c>
      <c r="AI172" s="12">
        <f t="shared" si="88"/>
        <v>0.3632183908045977</v>
      </c>
      <c r="AJ172" s="12">
        <f t="shared" si="89"/>
        <v>0.6972390093612988</v>
      </c>
      <c r="AK172" s="13">
        <f t="shared" si="90"/>
        <v>0.28402791550337914</v>
      </c>
      <c r="AL172" s="13">
        <f t="shared" si="91"/>
        <v>0.35577761493602045</v>
      </c>
      <c r="AM172" s="12">
        <f t="shared" si="92"/>
        <v>0.38747619136544814</v>
      </c>
      <c r="AN172" s="13">
        <f t="shared" si="93"/>
        <v>0.7432538063014686</v>
      </c>
      <c r="AO172" s="13">
        <f t="shared" si="94"/>
        <v>0.024257800560850418</v>
      </c>
      <c r="AP172" s="13">
        <f t="shared" si="95"/>
        <v>0.021756996379319438</v>
      </c>
    </row>
    <row r="173" spans="1:42" ht="12.75">
      <c r="A173" s="10" t="s">
        <v>341</v>
      </c>
      <c r="B173" s="10" t="s">
        <v>476</v>
      </c>
      <c r="C173" s="10" t="s">
        <v>511</v>
      </c>
      <c r="D173" s="10">
        <v>483</v>
      </c>
      <c r="E173" s="10">
        <v>442</v>
      </c>
      <c r="F173" s="10">
        <v>120</v>
      </c>
      <c r="G173" s="10">
        <v>92</v>
      </c>
      <c r="H173" s="10">
        <v>26</v>
      </c>
      <c r="I173" s="10">
        <v>1</v>
      </c>
      <c r="J173" s="10">
        <v>1</v>
      </c>
      <c r="K173" s="10">
        <v>29</v>
      </c>
      <c r="L173" s="10">
        <v>41</v>
      </c>
      <c r="M173" s="10">
        <v>2</v>
      </c>
      <c r="N173" s="10">
        <v>4</v>
      </c>
      <c r="O173" s="10">
        <v>0.044335</v>
      </c>
      <c r="P173" s="10">
        <f>Y173/T173</f>
        <v>0.205</v>
      </c>
      <c r="Q173" s="10">
        <f>V173/T173</f>
        <v>0.5075</v>
      </c>
      <c r="R173" s="10">
        <f>W173/T173</f>
        <v>0.2875</v>
      </c>
      <c r="S173" s="10">
        <f>X173/W173</f>
        <v>0.02608695652173913</v>
      </c>
      <c r="T173" s="10">
        <f>V173+W173+Y173</f>
        <v>400</v>
      </c>
      <c r="U173" s="10">
        <v>4</v>
      </c>
      <c r="V173" s="10">
        <v>203</v>
      </c>
      <c r="W173" s="10">
        <v>115</v>
      </c>
      <c r="X173" s="10">
        <v>3</v>
      </c>
      <c r="Y173" s="10">
        <v>82</v>
      </c>
      <c r="Z173" s="10">
        <v>1848</v>
      </c>
      <c r="AA173" s="10">
        <v>3.826086957</v>
      </c>
      <c r="AB173" s="10">
        <v>0.29602</v>
      </c>
      <c r="AC173" s="16">
        <f>IF(ISERROR((J173/W173)*(0.0261231)+(X173/W173)*(-0.0995367)+(P173)*(0.0847392)+(W173/V173)*(-0.0317976)+(N173)*(0.0005908)+((E173-L173)/E173)*(-0.0701565)+(-0.0056482)+0.3942664),"-",((J173/W173)*(0.0261231)+(X173/W173)*(-0.0995367)+(P173)*(0.0847392)+(W173/V173)*(-0.0317976)+(N173)*(0.0005908)+((E173-L173)/E173)*(-0.0701565)+(-0.0056482)+0.3942664))</f>
        <v>0.3243212947448842</v>
      </c>
      <c r="AD173" s="13">
        <f>AC173-AB173</f>
        <v>0.028301294744884187</v>
      </c>
      <c r="AE173" s="11">
        <f>AC173*(E173-L173-J173+M173)+J173</f>
        <v>131.37716048744343</v>
      </c>
      <c r="AF173" s="11">
        <f t="shared" si="85"/>
        <v>11.377160487443433</v>
      </c>
      <c r="AG173" s="12">
        <f t="shared" si="86"/>
        <v>0.27149321266968324</v>
      </c>
      <c r="AH173" s="12">
        <f t="shared" si="87"/>
        <v>0.32075471698113206</v>
      </c>
      <c r="AI173" s="12">
        <f t="shared" si="88"/>
        <v>0.3438914027149321</v>
      </c>
      <c r="AJ173" s="12">
        <f t="shared" si="89"/>
        <v>0.6646461196960642</v>
      </c>
      <c r="AK173" s="13">
        <f t="shared" si="90"/>
        <v>0.29723339476797156</v>
      </c>
      <c r="AL173" s="13">
        <f t="shared" si="91"/>
        <v>0.34460620647262774</v>
      </c>
      <c r="AM173" s="12">
        <f t="shared" si="92"/>
        <v>0.36963158481322045</v>
      </c>
      <c r="AN173" s="13">
        <f t="shared" si="93"/>
        <v>0.7142377912858482</v>
      </c>
      <c r="AO173" s="13">
        <f t="shared" si="94"/>
        <v>0.025740182098288322</v>
      </c>
      <c r="AP173" s="13">
        <f t="shared" si="95"/>
        <v>0.02385148949149568</v>
      </c>
    </row>
    <row r="174" spans="1:42" ht="12.75">
      <c r="A174" s="10" t="s">
        <v>137</v>
      </c>
      <c r="B174" s="10" t="s">
        <v>138</v>
      </c>
      <c r="C174" s="10" t="s">
        <v>561</v>
      </c>
      <c r="D174" s="10">
        <v>351</v>
      </c>
      <c r="E174" s="10">
        <v>324</v>
      </c>
      <c r="F174" s="10">
        <v>81</v>
      </c>
      <c r="G174" s="10">
        <v>49</v>
      </c>
      <c r="H174" s="10">
        <v>15</v>
      </c>
      <c r="I174" s="10">
        <v>1</v>
      </c>
      <c r="J174" s="10">
        <v>16</v>
      </c>
      <c r="K174" s="10">
        <v>23</v>
      </c>
      <c r="L174" s="10">
        <v>82</v>
      </c>
      <c r="M174" s="10">
        <v>3</v>
      </c>
      <c r="N174" s="10">
        <v>2</v>
      </c>
      <c r="O174" s="10">
        <v>0.0652174</v>
      </c>
      <c r="P174" s="10">
        <f>Y174/T174</f>
        <v>0.19591836734693877</v>
      </c>
      <c r="Q174" s="10">
        <f>V174/T174</f>
        <v>0.37551020408163266</v>
      </c>
      <c r="R174" s="10">
        <f>W174/T174</f>
        <v>0.42857142857142855</v>
      </c>
      <c r="S174" s="10">
        <f>X174/W174</f>
        <v>0.10476190476190476</v>
      </c>
      <c r="T174" s="10">
        <f>V174+W174+Y174</f>
        <v>245</v>
      </c>
      <c r="U174" s="10">
        <v>1</v>
      </c>
      <c r="V174" s="10">
        <v>92</v>
      </c>
      <c r="W174" s="10">
        <v>105</v>
      </c>
      <c r="X174" s="10">
        <v>11</v>
      </c>
      <c r="Y174" s="10">
        <v>48</v>
      </c>
      <c r="Z174" s="10">
        <v>1204</v>
      </c>
      <c r="AA174" s="10">
        <v>3.43019943</v>
      </c>
      <c r="AB174" s="10">
        <v>0.283843</v>
      </c>
      <c r="AC174" s="16">
        <f>IF(ISERROR((J174/W174)*(0.0261231)+(X174/W174)*(-0.0995367)+(P174)*(0.0847392)+(W174/V174)*(-0.0317976)+(N174)*(0.0005908)+((E174-L174)/E174)*(-0.0701565)+(-0.0047516)+0.3942664),"-",((J174/W174)*(0.0261231)+(X174/W174)*(-0.0995367)+(P174)*(0.0847392)+(W174/V174)*(-0.0317976)+(N174)*(0.0005908)+((E174-L174)/E174)*(-0.0701565)+(-0.0047516)+0.3942664))</f>
        <v>0.31215979256268694</v>
      </c>
      <c r="AD174" s="13">
        <f>AC174-AB174</f>
        <v>0.028316792562686932</v>
      </c>
      <c r="AE174" s="11">
        <f>AC174*(E174-L174-J174+M174)+J174</f>
        <v>87.48459249685531</v>
      </c>
      <c r="AF174" s="11">
        <f t="shared" si="85"/>
        <v>6.4845924968553135</v>
      </c>
      <c r="AG174" s="12">
        <f t="shared" si="86"/>
        <v>0.25</v>
      </c>
      <c r="AH174" s="12">
        <f t="shared" si="87"/>
        <v>0.29914529914529914</v>
      </c>
      <c r="AI174" s="12">
        <f t="shared" si="88"/>
        <v>0.4537037037037037</v>
      </c>
      <c r="AJ174" s="12">
        <f t="shared" si="89"/>
        <v>0.7528490028490029</v>
      </c>
      <c r="AK174" s="13">
        <f t="shared" si="90"/>
        <v>0.27001417437301023</v>
      </c>
      <c r="AL174" s="13">
        <f t="shared" si="91"/>
        <v>0.3176199216434624</v>
      </c>
      <c r="AM174" s="12">
        <f t="shared" si="92"/>
        <v>0.47371787807671395</v>
      </c>
      <c r="AN174" s="13">
        <f t="shared" si="93"/>
        <v>0.7913377997201764</v>
      </c>
      <c r="AO174" s="13">
        <f t="shared" si="94"/>
        <v>0.02001417437301023</v>
      </c>
      <c r="AP174" s="13">
        <f t="shared" si="95"/>
        <v>0.018474622498163285</v>
      </c>
    </row>
    <row r="175" spans="1:42" ht="12.75">
      <c r="A175" s="10" t="s">
        <v>489</v>
      </c>
      <c r="B175" s="10" t="s">
        <v>490</v>
      </c>
      <c r="C175" s="10" t="s">
        <v>565</v>
      </c>
      <c r="D175" s="10">
        <v>338</v>
      </c>
      <c r="E175" s="10">
        <v>320</v>
      </c>
      <c r="F175" s="10">
        <v>76</v>
      </c>
      <c r="G175" s="10">
        <v>48</v>
      </c>
      <c r="H175" s="10">
        <v>21</v>
      </c>
      <c r="I175" s="10">
        <v>6</v>
      </c>
      <c r="J175" s="10">
        <v>1</v>
      </c>
      <c r="K175" s="10">
        <v>15</v>
      </c>
      <c r="L175" s="10">
        <v>63</v>
      </c>
      <c r="M175" s="10">
        <v>1</v>
      </c>
      <c r="N175" s="10">
        <v>34</v>
      </c>
      <c r="O175" s="10">
        <v>0.127273</v>
      </c>
      <c r="P175" s="10">
        <f>Y175/T175</f>
        <v>0.1626984126984127</v>
      </c>
      <c r="Q175" s="10">
        <f>V175/T175</f>
        <v>0.4365079365079365</v>
      </c>
      <c r="R175" s="10">
        <f>W175/T175</f>
        <v>0.4007936507936508</v>
      </c>
      <c r="S175" s="10">
        <f>X175/W175</f>
        <v>0.1782178217821782</v>
      </c>
      <c r="T175" s="10">
        <f>V175+W175+Y175</f>
        <v>252</v>
      </c>
      <c r="U175" s="10">
        <v>1</v>
      </c>
      <c r="V175" s="10">
        <v>110</v>
      </c>
      <c r="W175" s="10">
        <v>101</v>
      </c>
      <c r="X175" s="10">
        <v>18</v>
      </c>
      <c r="Y175" s="10">
        <v>41</v>
      </c>
      <c r="Z175" s="10">
        <v>1184</v>
      </c>
      <c r="AA175" s="10">
        <f>Z175/D175</f>
        <v>3.502958579881657</v>
      </c>
      <c r="AB175" s="10">
        <v>0.291829</v>
      </c>
      <c r="AC175" s="16">
        <f>IF(ISERROR((J175/W175)*(0.0261231)+(X175/W175)*(-0.0995367)+(P175)*(0.0847392)+(W175/V175)*(-0.0317976)+(N175)*(0.0005908)+((E175-L175)/E175)*(-0.0701565)+(-0.0047516)+0.3942664),"-",((J175/W175)*(0.0261231)+(X175/W175)*(-0.0995367)+(P175)*(0.0847392)+(W175/V175)*(-0.0317976)+(N175)*(0.0005908)+((E175-L175)/E175)*(-0.0701565)+(-0.0047516)+0.3942664))</f>
        <v>0.32036794678208447</v>
      </c>
      <c r="AD175" s="13">
        <f>AC175-AB175</f>
        <v>0.028538946782084462</v>
      </c>
      <c r="AE175" s="11">
        <f>AC175*(E175-L175-J175+M175)+J175</f>
        <v>83.33456232299571</v>
      </c>
      <c r="AF175" s="11">
        <f t="shared" si="85"/>
        <v>7.334562322995708</v>
      </c>
      <c r="AG175" s="12">
        <f t="shared" si="86"/>
        <v>0.2375</v>
      </c>
      <c r="AH175" s="12">
        <f t="shared" si="87"/>
        <v>0.27299703264094954</v>
      </c>
      <c r="AI175" s="12">
        <f t="shared" si="88"/>
        <v>0.321875</v>
      </c>
      <c r="AJ175" s="12">
        <f t="shared" si="89"/>
        <v>0.5948720326409496</v>
      </c>
      <c r="AK175" s="13">
        <f t="shared" si="90"/>
        <v>0.2604205072593616</v>
      </c>
      <c r="AL175" s="13">
        <f t="shared" si="91"/>
        <v>0.2947613125311445</v>
      </c>
      <c r="AM175" s="12">
        <f t="shared" si="92"/>
        <v>0.34479550725936164</v>
      </c>
      <c r="AN175" s="13">
        <f t="shared" si="93"/>
        <v>0.6395568197905062</v>
      </c>
      <c r="AO175" s="13">
        <f t="shared" si="94"/>
        <v>0.022920507259361622</v>
      </c>
      <c r="AP175" s="13">
        <f t="shared" si="95"/>
        <v>0.02176427989019497</v>
      </c>
    </row>
    <row r="176" spans="1:42" ht="12.75">
      <c r="A176" s="10" t="s">
        <v>408</v>
      </c>
      <c r="B176" s="10" t="s">
        <v>409</v>
      </c>
      <c r="C176" s="10" t="s">
        <v>516</v>
      </c>
      <c r="D176" s="10">
        <v>526</v>
      </c>
      <c r="E176" s="10">
        <v>471</v>
      </c>
      <c r="F176" s="10">
        <v>106</v>
      </c>
      <c r="G176" s="10">
        <v>62</v>
      </c>
      <c r="H176" s="10">
        <v>24</v>
      </c>
      <c r="I176" s="10">
        <v>6</v>
      </c>
      <c r="J176" s="10">
        <v>14</v>
      </c>
      <c r="K176" s="10">
        <v>50</v>
      </c>
      <c r="L176" s="10">
        <v>116</v>
      </c>
      <c r="M176" s="10">
        <v>3</v>
      </c>
      <c r="N176" s="10">
        <v>5</v>
      </c>
      <c r="O176" s="10">
        <v>0.015873015873015872</v>
      </c>
      <c r="P176" s="10">
        <v>0.16477272727272727</v>
      </c>
      <c r="Q176" s="10">
        <v>0.35795454545454547</v>
      </c>
      <c r="R176" s="10">
        <v>0.4772727272727273</v>
      </c>
      <c r="S176" s="10">
        <v>0.15476190476190477</v>
      </c>
      <c r="T176" s="46">
        <v>352</v>
      </c>
      <c r="U176" s="46">
        <v>0</v>
      </c>
      <c r="V176" s="46">
        <v>126</v>
      </c>
      <c r="W176" s="52">
        <v>168</v>
      </c>
      <c r="X176" s="10">
        <v>26</v>
      </c>
      <c r="Y176" s="10">
        <v>58</v>
      </c>
      <c r="Z176" s="10">
        <v>2023</v>
      </c>
      <c r="AA176" s="46">
        <v>3.846007604562738</v>
      </c>
      <c r="AB176" s="10">
        <v>0.26744186046511625</v>
      </c>
      <c r="AC176" s="52">
        <v>0.2961497865578485</v>
      </c>
      <c r="AD176" s="13">
        <v>0.02870792609273226</v>
      </c>
      <c r="AE176" s="10">
        <v>115.98315357844726</v>
      </c>
      <c r="AF176" s="11">
        <f t="shared" si="85"/>
        <v>9.983153578447258</v>
      </c>
      <c r="AG176" s="12">
        <f t="shared" si="86"/>
        <v>0.22505307855626328</v>
      </c>
      <c r="AH176" s="12">
        <f t="shared" si="87"/>
        <v>0.29770992366412213</v>
      </c>
      <c r="AI176" s="12">
        <f t="shared" si="88"/>
        <v>0.37154989384288745</v>
      </c>
      <c r="AJ176" s="12">
        <f t="shared" si="89"/>
        <v>0.6692598175070096</v>
      </c>
      <c r="AK176" s="13">
        <f t="shared" si="90"/>
        <v>0.24624873371220224</v>
      </c>
      <c r="AL176" s="13">
        <f t="shared" si="91"/>
        <v>0.3167617434703192</v>
      </c>
      <c r="AM176" s="12">
        <f t="shared" si="92"/>
        <v>0.3927455489988264</v>
      </c>
      <c r="AN176" s="13">
        <f t="shared" si="93"/>
        <v>0.7095072924691457</v>
      </c>
      <c r="AO176" s="13">
        <f t="shared" si="94"/>
        <v>0.021195655155938964</v>
      </c>
      <c r="AP176" s="13">
        <f t="shared" si="95"/>
        <v>0.01905181980619708</v>
      </c>
    </row>
    <row r="177" spans="1:42" ht="12.75">
      <c r="A177" s="10" t="s">
        <v>193</v>
      </c>
      <c r="B177" s="10" t="s">
        <v>194</v>
      </c>
      <c r="C177" s="10" t="s">
        <v>562</v>
      </c>
      <c r="D177" s="10">
        <v>513</v>
      </c>
      <c r="E177" s="10">
        <v>475</v>
      </c>
      <c r="F177" s="10">
        <v>125</v>
      </c>
      <c r="G177" s="10">
        <v>67</v>
      </c>
      <c r="H177" s="10">
        <v>28</v>
      </c>
      <c r="I177" s="10">
        <v>1</v>
      </c>
      <c r="J177" s="10">
        <v>29</v>
      </c>
      <c r="K177" s="10">
        <v>33</v>
      </c>
      <c r="L177" s="10">
        <v>116</v>
      </c>
      <c r="M177" s="10">
        <v>3</v>
      </c>
      <c r="N177" s="10">
        <v>9</v>
      </c>
      <c r="O177" s="10">
        <v>0.06</v>
      </c>
      <c r="P177" s="10">
        <f>Y177/T177</f>
        <v>0.1574585635359116</v>
      </c>
      <c r="Q177" s="10">
        <f>V177/T177</f>
        <v>0.4143646408839779</v>
      </c>
      <c r="R177" s="10">
        <f>W177/T177</f>
        <v>0.4281767955801105</v>
      </c>
      <c r="S177" s="10">
        <f>X177/W177</f>
        <v>0.1032258064516129</v>
      </c>
      <c r="T177" s="10">
        <f>V177+W177+Y177</f>
        <v>362</v>
      </c>
      <c r="U177" s="10">
        <v>2</v>
      </c>
      <c r="V177" s="10">
        <v>150</v>
      </c>
      <c r="W177" s="10">
        <v>155</v>
      </c>
      <c r="X177" s="10">
        <v>16</v>
      </c>
      <c r="Y177" s="10">
        <v>57</v>
      </c>
      <c r="Z177" s="10">
        <v>1997</v>
      </c>
      <c r="AA177" s="10">
        <v>3.892787524</v>
      </c>
      <c r="AB177" s="10">
        <v>0.288288</v>
      </c>
      <c r="AC177" s="16">
        <f>IF(ISERROR((J177/W177)*(0.0261231)+(X177/W177)*(-0.0995367)+(P177)*(0.0847392)+(W177/V177)*(-0.0317976)+(N177)*(0.0005908)+((E177-L177)/E177)*(-0.0701565)+(-0.0043388)+0.3942664),"-",((J177/W177)*(0.0261231)+(X177/W177)*(-0.0995367)+(P177)*(0.0847392)+(W177/V177)*(-0.0317976)+(N177)*(0.0005908)+((E177-L177)/E177)*(-0.0701565)+(-0.0043388)+0.3942664))</f>
        <v>0.31731944010955926</v>
      </c>
      <c r="AD177" s="13">
        <f>AC177-AB177</f>
        <v>0.02903144010955927</v>
      </c>
      <c r="AE177" s="11">
        <f>AC177*(E177-L177-J177+M177)+J177</f>
        <v>134.66737355648323</v>
      </c>
      <c r="AF177" s="11">
        <f t="shared" si="85"/>
        <v>9.667373556483227</v>
      </c>
      <c r="AG177" s="12">
        <f t="shared" si="86"/>
        <v>0.2631578947368421</v>
      </c>
      <c r="AH177" s="12">
        <f t="shared" si="87"/>
        <v>0.31189083820662766</v>
      </c>
      <c r="AI177" s="12">
        <f t="shared" si="88"/>
        <v>0.511578947368421</v>
      </c>
      <c r="AJ177" s="12">
        <f t="shared" si="89"/>
        <v>0.8234697855750487</v>
      </c>
      <c r="AK177" s="13">
        <f t="shared" si="90"/>
        <v>0.28351026011891206</v>
      </c>
      <c r="AL177" s="13">
        <f t="shared" si="91"/>
        <v>0.33073562096780357</v>
      </c>
      <c r="AM177" s="12">
        <f t="shared" si="92"/>
        <v>0.531931312750491</v>
      </c>
      <c r="AN177" s="13">
        <f t="shared" si="93"/>
        <v>0.8626669337182946</v>
      </c>
      <c r="AO177" s="13">
        <f t="shared" si="94"/>
        <v>0.02035236538206997</v>
      </c>
      <c r="AP177" s="13">
        <f t="shared" si="95"/>
        <v>0.018844782761175904</v>
      </c>
    </row>
    <row r="178" spans="1:42" ht="12.75">
      <c r="A178" s="10" t="s">
        <v>164</v>
      </c>
      <c r="B178" s="10" t="s">
        <v>476</v>
      </c>
      <c r="C178" s="10" t="s">
        <v>510</v>
      </c>
      <c r="D178" s="10">
        <v>644</v>
      </c>
      <c r="E178" s="10">
        <v>557</v>
      </c>
      <c r="F178" s="10">
        <v>141</v>
      </c>
      <c r="G178" s="10">
        <v>77</v>
      </c>
      <c r="H178" s="10">
        <v>30</v>
      </c>
      <c r="I178" s="10">
        <v>1</v>
      </c>
      <c r="J178" s="10">
        <v>33</v>
      </c>
      <c r="K178" s="10">
        <v>75</v>
      </c>
      <c r="L178" s="10">
        <v>172</v>
      </c>
      <c r="M178" s="10">
        <v>5</v>
      </c>
      <c r="N178" s="10">
        <v>1</v>
      </c>
      <c r="O178" s="10">
        <v>0.0191083</v>
      </c>
      <c r="P178" s="10">
        <f>Y178/T178</f>
        <v>0.2076923076923077</v>
      </c>
      <c r="Q178" s="10">
        <f>V178/T178</f>
        <v>0.4025641025641026</v>
      </c>
      <c r="R178" s="10">
        <f>W178/T178</f>
        <v>0.38974358974358975</v>
      </c>
      <c r="S178" s="10">
        <f>X178/W178</f>
        <v>0.02631578947368421</v>
      </c>
      <c r="T178" s="10">
        <f>V178+W178+Y178</f>
        <v>390</v>
      </c>
      <c r="U178" s="10">
        <v>7</v>
      </c>
      <c r="V178" s="10">
        <v>157</v>
      </c>
      <c r="W178" s="10">
        <v>152</v>
      </c>
      <c r="X178" s="10">
        <v>4</v>
      </c>
      <c r="Y178" s="10">
        <v>81</v>
      </c>
      <c r="Z178" s="10">
        <v>2666</v>
      </c>
      <c r="AA178" s="10">
        <v>4.139751553</v>
      </c>
      <c r="AB178" s="10">
        <v>0.302521</v>
      </c>
      <c r="AC178" s="16">
        <f>IF(ISERROR((J178/W178)*(0.0261231)+(X178/W178)*(-0.0995367)+(P178)*(0.0847392)+(W178/V178)*(-0.0317976)+(N178)*(0.0005908)+((E178-L178)/E178)*(-0.0701565)+(-0.0046209)+0.3942664),"-",((J178/W178)*(0.0261231)+(X178/W178)*(-0.0995367)+(P178)*(0.0847392)+(W178/V178)*(-0.0317976)+(N178)*(0.0005908)+((E178-L178)/E178)*(-0.0701565)+(-0.0046209)+0.3942664))</f>
        <v>0.33161074375152644</v>
      </c>
      <c r="AD178" s="13">
        <f>AC178-AB178</f>
        <v>0.029089743751526453</v>
      </c>
      <c r="AE178" s="11">
        <f>AC178*(E178-L178-J178+M178)+J178</f>
        <v>151.38503551929495</v>
      </c>
      <c r="AF178" s="11">
        <f t="shared" si="85"/>
        <v>10.385035519294945</v>
      </c>
      <c r="AG178" s="12">
        <f t="shared" si="86"/>
        <v>0.25314183123877915</v>
      </c>
      <c r="AH178" s="12">
        <f t="shared" si="87"/>
        <v>0.34627329192546585</v>
      </c>
      <c r="AI178" s="12">
        <f t="shared" si="88"/>
        <v>0.49012567324955114</v>
      </c>
      <c r="AJ178" s="12">
        <f t="shared" si="89"/>
        <v>0.836398965175017</v>
      </c>
      <c r="AK178" s="13">
        <f t="shared" si="90"/>
        <v>0.2717864192446947</v>
      </c>
      <c r="AL178" s="13">
        <f t="shared" si="91"/>
        <v>0.3623991234771661</v>
      </c>
      <c r="AM178" s="12">
        <f t="shared" si="92"/>
        <v>0.5087702612554668</v>
      </c>
      <c r="AN178" s="13">
        <f t="shared" si="93"/>
        <v>0.8711693847326328</v>
      </c>
      <c r="AO178" s="13">
        <f t="shared" si="94"/>
        <v>0.018644588005915563</v>
      </c>
      <c r="AP178" s="13">
        <f t="shared" si="95"/>
        <v>0.01612583155170022</v>
      </c>
    </row>
    <row r="179" spans="1:42" ht="12.75">
      <c r="A179" s="10" t="s">
        <v>18</v>
      </c>
      <c r="B179" s="10" t="s">
        <v>19</v>
      </c>
      <c r="C179" s="10" t="s">
        <v>564</v>
      </c>
      <c r="D179" s="10">
        <v>365</v>
      </c>
      <c r="E179" s="10">
        <v>323</v>
      </c>
      <c r="F179" s="10">
        <v>84</v>
      </c>
      <c r="G179" s="10">
        <v>57</v>
      </c>
      <c r="H179" s="10">
        <v>21</v>
      </c>
      <c r="I179" s="10">
        <v>4</v>
      </c>
      <c r="J179" s="10">
        <v>2</v>
      </c>
      <c r="K179" s="10">
        <v>28</v>
      </c>
      <c r="L179" s="10">
        <v>45</v>
      </c>
      <c r="M179" s="10">
        <v>3</v>
      </c>
      <c r="N179" s="10">
        <v>15</v>
      </c>
      <c r="O179" s="10">
        <v>0.0680272</v>
      </c>
      <c r="P179" s="10">
        <f>Y179/T179</f>
        <v>0.1346153846153846</v>
      </c>
      <c r="Q179" s="10">
        <f>V179/T179</f>
        <v>0.5653846153846154</v>
      </c>
      <c r="R179" s="10">
        <f>W179/T179</f>
        <v>0.3</v>
      </c>
      <c r="S179" s="10">
        <f>X179/W179</f>
        <v>0.11538461538461539</v>
      </c>
      <c r="T179" s="10">
        <f>V179+W179+Y179</f>
        <v>260</v>
      </c>
      <c r="U179" s="10">
        <v>3</v>
      </c>
      <c r="V179" s="10">
        <v>147</v>
      </c>
      <c r="W179" s="10">
        <v>78</v>
      </c>
      <c r="X179" s="10">
        <v>9</v>
      </c>
      <c r="Y179" s="10">
        <v>35</v>
      </c>
      <c r="Z179" s="10">
        <v>1370</v>
      </c>
      <c r="AA179" s="10">
        <v>3.753424658</v>
      </c>
      <c r="AB179" s="10">
        <v>0.293907</v>
      </c>
      <c r="AC179" s="16">
        <f>IF(ISERROR((J179/W179)*(0.0261231)+(X179/W179)*(-0.0995367)+(P179)*(0.0847392)+(W179/V179)*(-0.0317976)+(N179)*(0.0005908)+((E179-L179)/E179)*(-0.0701565)+(-0.0034644)+0.3942664),"-",((J179/W179)*(0.0261231)+(X179/W179)*(-0.0995367)+(P179)*(0.0847392)+(W179/V179)*(-0.0317976)+(N179)*(0.0005908)+((E179-L179)/E179)*(-0.0701565)+(-0.0034644)+0.3942664))</f>
        <v>0.3230014486993988</v>
      </c>
      <c r="AD179" s="13">
        <f>AC179-AB179</f>
        <v>0.02909444869939881</v>
      </c>
      <c r="AE179" s="11">
        <f>AC179*(E179-L179-J179+M179)+J179</f>
        <v>92.11740418713227</v>
      </c>
      <c r="AF179" s="11">
        <f t="shared" si="85"/>
        <v>8.117404187132266</v>
      </c>
      <c r="AG179" s="12">
        <f t="shared" si="86"/>
        <v>0.26006191950464397</v>
      </c>
      <c r="AH179" s="12">
        <f t="shared" si="87"/>
        <v>0.32212885154061627</v>
      </c>
      <c r="AI179" s="12">
        <f t="shared" si="88"/>
        <v>0.35294117647058826</v>
      </c>
      <c r="AJ179" s="12">
        <f t="shared" si="89"/>
        <v>0.6750700280112045</v>
      </c>
      <c r="AK179" s="13">
        <f t="shared" si="90"/>
        <v>0.28519320181774693</v>
      </c>
      <c r="AL179" s="13">
        <f t="shared" si="91"/>
        <v>0.3448666783953285</v>
      </c>
      <c r="AM179" s="12">
        <f t="shared" si="92"/>
        <v>0.3780724587836912</v>
      </c>
      <c r="AN179" s="13">
        <f t="shared" si="93"/>
        <v>0.7229391371790197</v>
      </c>
      <c r="AO179" s="13">
        <f t="shared" si="94"/>
        <v>0.025131282313102965</v>
      </c>
      <c r="AP179" s="13">
        <f t="shared" si="95"/>
        <v>0.022737826854712206</v>
      </c>
    </row>
    <row r="180" spans="1:42" ht="12.75">
      <c r="A180" s="10" t="s">
        <v>515</v>
      </c>
      <c r="B180" s="10" t="s">
        <v>402</v>
      </c>
      <c r="C180" s="10" t="s">
        <v>516</v>
      </c>
      <c r="D180" s="10">
        <v>309</v>
      </c>
      <c r="E180" s="10">
        <v>286</v>
      </c>
      <c r="F180" s="10">
        <v>73</v>
      </c>
      <c r="G180" s="10">
        <v>46</v>
      </c>
      <c r="H180" s="10">
        <v>17</v>
      </c>
      <c r="I180" s="10">
        <v>3</v>
      </c>
      <c r="J180" s="10">
        <v>7</v>
      </c>
      <c r="K180" s="10">
        <v>13</v>
      </c>
      <c r="L180" s="10">
        <v>44</v>
      </c>
      <c r="M180" s="10">
        <v>4</v>
      </c>
      <c r="N180" s="10">
        <v>14</v>
      </c>
      <c r="O180" s="10">
        <v>0.09900990099009901</v>
      </c>
      <c r="P180" s="10">
        <v>0.15702479338842976</v>
      </c>
      <c r="Q180" s="10">
        <v>0.41735537190082644</v>
      </c>
      <c r="R180" s="10">
        <v>0.4256198347107438</v>
      </c>
      <c r="S180" s="10">
        <v>0.11650485436893204</v>
      </c>
      <c r="T180" s="46">
        <v>242</v>
      </c>
      <c r="U180" s="46">
        <v>2</v>
      </c>
      <c r="V180" s="46">
        <v>101</v>
      </c>
      <c r="W180" s="52">
        <v>103</v>
      </c>
      <c r="X180" s="10">
        <v>12</v>
      </c>
      <c r="Y180" s="10">
        <v>38</v>
      </c>
      <c r="Z180" s="10">
        <v>1052</v>
      </c>
      <c r="AA180" s="46">
        <v>3.4045307443365695</v>
      </c>
      <c r="AB180" s="10">
        <v>0.27615062761506276</v>
      </c>
      <c r="AC180" s="52">
        <v>0.30537516765154316</v>
      </c>
      <c r="AD180" s="13">
        <v>0.029224540036480395</v>
      </c>
      <c r="AE180" s="10">
        <v>79.94773433569665</v>
      </c>
      <c r="AF180" s="11">
        <f t="shared" si="85"/>
        <v>6.947734335696651</v>
      </c>
      <c r="AG180" s="12">
        <f t="shared" si="86"/>
        <v>0.25524475524475526</v>
      </c>
      <c r="AH180" s="12">
        <f t="shared" si="87"/>
        <v>0.28852459016393445</v>
      </c>
      <c r="AI180" s="12">
        <f t="shared" si="88"/>
        <v>0.3986013986013986</v>
      </c>
      <c r="AJ180" s="12">
        <f t="shared" si="89"/>
        <v>0.687125988765333</v>
      </c>
      <c r="AK180" s="13">
        <f t="shared" si="90"/>
        <v>0.27953753264229597</v>
      </c>
      <c r="AL180" s="13">
        <f t="shared" si="91"/>
        <v>0.3113040470022841</v>
      </c>
      <c r="AM180" s="12">
        <f t="shared" si="92"/>
        <v>0.4228941759989393</v>
      </c>
      <c r="AN180" s="13">
        <f t="shared" si="93"/>
        <v>0.7341982230012234</v>
      </c>
      <c r="AO180" s="13">
        <f t="shared" si="94"/>
        <v>0.02429277739754071</v>
      </c>
      <c r="AP180" s="13">
        <f t="shared" si="95"/>
        <v>0.022779456838349643</v>
      </c>
    </row>
    <row r="181" spans="1:42" ht="12.75">
      <c r="A181" s="10" t="s">
        <v>171</v>
      </c>
      <c r="B181" s="10" t="s">
        <v>172</v>
      </c>
      <c r="C181" s="10" t="s">
        <v>510</v>
      </c>
      <c r="D181" s="10">
        <v>523</v>
      </c>
      <c r="E181" s="10">
        <v>469</v>
      </c>
      <c r="F181" s="10">
        <v>130</v>
      </c>
      <c r="G181" s="10">
        <v>111</v>
      </c>
      <c r="H181" s="10">
        <v>14</v>
      </c>
      <c r="I181" s="10">
        <v>0</v>
      </c>
      <c r="J181" s="10">
        <v>5</v>
      </c>
      <c r="K181" s="10">
        <v>42</v>
      </c>
      <c r="L181" s="10">
        <v>44</v>
      </c>
      <c r="M181" s="10">
        <v>8</v>
      </c>
      <c r="N181" s="10">
        <v>3</v>
      </c>
      <c r="O181" s="10">
        <v>0.0546448</v>
      </c>
      <c r="P181" s="10">
        <f>Y181/T181</f>
        <v>0.2569444444444444</v>
      </c>
      <c r="Q181" s="10">
        <f>V181/T181</f>
        <v>0.4236111111111111</v>
      </c>
      <c r="R181" s="10">
        <f>W181/T181</f>
        <v>0.3194444444444444</v>
      </c>
      <c r="S181" s="10">
        <f>X181/W181</f>
        <v>0.050724637681159424</v>
      </c>
      <c r="T181" s="10">
        <f>V181+W181+Y181</f>
        <v>432</v>
      </c>
      <c r="U181" s="10">
        <v>3</v>
      </c>
      <c r="V181" s="10">
        <v>183</v>
      </c>
      <c r="W181" s="10">
        <v>138</v>
      </c>
      <c r="X181" s="10">
        <v>7</v>
      </c>
      <c r="Y181" s="10">
        <v>111</v>
      </c>
      <c r="Z181" s="10">
        <v>1945</v>
      </c>
      <c r="AA181" s="10">
        <v>3.718929254</v>
      </c>
      <c r="AB181" s="10">
        <v>0.292056</v>
      </c>
      <c r="AC181" s="16">
        <f>IF(ISERROR((J181/W181)*(0.0261231)+(X181/W181)*(-0.0995367)+(P181)*(0.0847392)+(W181/V181)*(-0.0317976)+(N181)*(0.0005908)+((E181-L181)/E181)*(-0.0701565)+(-0.0046209)+0.3942664),"-",((J181/W181)*(0.0261231)+(X181/W181)*(-0.0995367)+(P181)*(0.0847392)+(W181/V181)*(-0.0317976)+(N181)*(0.0005908)+((E181-L181)/E181)*(-0.0701565)+(-0.0046209)+0.3942664))</f>
        <v>0.32153552120271267</v>
      </c>
      <c r="AD181" s="13">
        <f>AC181-AB181</f>
        <v>0.02947952120271269</v>
      </c>
      <c r="AE181" s="11">
        <f>AC181*(E181-L181-J181+M181)+J181</f>
        <v>142.61720307476102</v>
      </c>
      <c r="AF181" s="11">
        <f t="shared" si="85"/>
        <v>12.617203074761022</v>
      </c>
      <c r="AG181" s="12">
        <f t="shared" si="86"/>
        <v>0.2771855010660981</v>
      </c>
      <c r="AH181" s="12">
        <f t="shared" si="87"/>
        <v>0.33524904214559387</v>
      </c>
      <c r="AI181" s="12">
        <f t="shared" si="88"/>
        <v>0.34541577825159914</v>
      </c>
      <c r="AJ181" s="12">
        <f t="shared" si="89"/>
        <v>0.680664820397193</v>
      </c>
      <c r="AK181" s="13">
        <f t="shared" si="90"/>
        <v>0.30408785303787</v>
      </c>
      <c r="AL181" s="13">
        <f t="shared" si="91"/>
        <v>0.3594199292619943</v>
      </c>
      <c r="AM181" s="12">
        <f t="shared" si="92"/>
        <v>0.37231813022337107</v>
      </c>
      <c r="AN181" s="13">
        <f t="shared" si="93"/>
        <v>0.7317380594853653</v>
      </c>
      <c r="AO181" s="13">
        <f t="shared" si="94"/>
        <v>0.02690235197177193</v>
      </c>
      <c r="AP181" s="13">
        <f t="shared" si="95"/>
        <v>0.02417088711640042</v>
      </c>
    </row>
    <row r="182" spans="1:42" ht="12.75">
      <c r="A182" s="10" t="s">
        <v>411</v>
      </c>
      <c r="B182" s="10" t="s">
        <v>412</v>
      </c>
      <c r="C182" s="10" t="s">
        <v>516</v>
      </c>
      <c r="D182" s="10">
        <v>338</v>
      </c>
      <c r="E182" s="10">
        <v>302</v>
      </c>
      <c r="F182" s="10">
        <v>73</v>
      </c>
      <c r="G182" s="10">
        <v>58</v>
      </c>
      <c r="H182" s="10">
        <v>10</v>
      </c>
      <c r="I182" s="10">
        <v>3</v>
      </c>
      <c r="J182" s="10">
        <v>2</v>
      </c>
      <c r="K182" s="10">
        <v>28</v>
      </c>
      <c r="L182" s="10">
        <v>70</v>
      </c>
      <c r="M182" s="10">
        <v>1</v>
      </c>
      <c r="N182" s="10">
        <v>22</v>
      </c>
      <c r="O182" s="10">
        <v>0.1368421052631579</v>
      </c>
      <c r="P182" s="10">
        <v>0.2570093457943925</v>
      </c>
      <c r="Q182" s="10">
        <v>0.4439252336448598</v>
      </c>
      <c r="R182" s="10">
        <v>0.29906542056074764</v>
      </c>
      <c r="S182" s="10">
        <v>0.078125</v>
      </c>
      <c r="T182" s="46">
        <v>214</v>
      </c>
      <c r="U182" s="46">
        <v>2</v>
      </c>
      <c r="V182" s="46">
        <v>95</v>
      </c>
      <c r="W182" s="52">
        <v>64</v>
      </c>
      <c r="X182" s="10">
        <v>5</v>
      </c>
      <c r="Y182" s="10">
        <v>55</v>
      </c>
      <c r="Z182" s="10">
        <v>1322</v>
      </c>
      <c r="AA182" s="46">
        <v>3.911242603550296</v>
      </c>
      <c r="AB182" s="10">
        <v>0.30735930735930733</v>
      </c>
      <c r="AC182" s="52">
        <v>0.33710772632280933</v>
      </c>
      <c r="AD182" s="13">
        <v>0.029748418963502</v>
      </c>
      <c r="AE182" s="10">
        <v>79.8517649929187</v>
      </c>
      <c r="AF182" s="11">
        <f t="shared" si="85"/>
        <v>6.851764992918703</v>
      </c>
      <c r="AG182" s="12">
        <f t="shared" si="86"/>
        <v>0.24172185430463577</v>
      </c>
      <c r="AH182" s="12">
        <f t="shared" si="87"/>
        <v>0.30930930930930933</v>
      </c>
      <c r="AI182" s="12">
        <f t="shared" si="88"/>
        <v>0.304635761589404</v>
      </c>
      <c r="AJ182" s="12">
        <f t="shared" si="89"/>
        <v>0.6139450708987133</v>
      </c>
      <c r="AK182" s="13">
        <f t="shared" si="90"/>
        <v>0.2644098178573467</v>
      </c>
      <c r="AL182" s="13">
        <f t="shared" si="91"/>
        <v>0.32988518015891505</v>
      </c>
      <c r="AM182" s="12">
        <f t="shared" si="92"/>
        <v>0.3273237251421149</v>
      </c>
      <c r="AN182" s="13">
        <f t="shared" si="93"/>
        <v>0.6572089053010299</v>
      </c>
      <c r="AO182" s="13">
        <f t="shared" si="94"/>
        <v>0.02268796355271091</v>
      </c>
      <c r="AP182" s="13">
        <f t="shared" si="95"/>
        <v>0.020575870849605715</v>
      </c>
    </row>
    <row r="183" spans="1:42" ht="12.75">
      <c r="A183" s="10" t="s">
        <v>411</v>
      </c>
      <c r="B183" s="10" t="s">
        <v>412</v>
      </c>
      <c r="C183" s="10" t="s">
        <v>516</v>
      </c>
      <c r="D183" s="10">
        <v>338</v>
      </c>
      <c r="E183" s="10">
        <v>302</v>
      </c>
      <c r="F183" s="10">
        <v>73</v>
      </c>
      <c r="G183" s="10">
        <v>58</v>
      </c>
      <c r="H183" s="10">
        <v>10</v>
      </c>
      <c r="I183" s="10">
        <v>3</v>
      </c>
      <c r="J183" s="10">
        <v>2</v>
      </c>
      <c r="K183" s="10">
        <v>28</v>
      </c>
      <c r="L183" s="10">
        <v>70</v>
      </c>
      <c r="M183" s="10">
        <v>1</v>
      </c>
      <c r="N183" s="10">
        <v>22</v>
      </c>
      <c r="O183" s="10">
        <v>0.1368421052631579</v>
      </c>
      <c r="P183" s="10">
        <v>0.2570093457943925</v>
      </c>
      <c r="Q183" s="10">
        <v>0.4439252336448598</v>
      </c>
      <c r="R183" s="10">
        <v>0.29906542056074764</v>
      </c>
      <c r="S183" s="10">
        <v>0.078125</v>
      </c>
      <c r="T183" s="46">
        <v>214</v>
      </c>
      <c r="U183" s="46">
        <v>2</v>
      </c>
      <c r="V183" s="46">
        <v>95</v>
      </c>
      <c r="W183" s="52">
        <v>64</v>
      </c>
      <c r="X183" s="10">
        <v>5</v>
      </c>
      <c r="Y183" s="10">
        <v>55</v>
      </c>
      <c r="Z183" s="10">
        <v>1322</v>
      </c>
      <c r="AA183" s="46">
        <v>3.911242603550296</v>
      </c>
      <c r="AB183" s="10">
        <v>0.30735930735930733</v>
      </c>
      <c r="AC183" s="52">
        <v>0.33710772632280933</v>
      </c>
      <c r="AD183" s="13">
        <v>0.029748418963502</v>
      </c>
      <c r="AE183" s="10">
        <v>79.8517649929187</v>
      </c>
      <c r="AF183" s="11">
        <f t="shared" si="85"/>
        <v>6.851764992918703</v>
      </c>
      <c r="AG183" s="12">
        <f t="shared" si="86"/>
        <v>0.24172185430463577</v>
      </c>
      <c r="AH183" s="12">
        <f t="shared" si="87"/>
        <v>0.30930930930930933</v>
      </c>
      <c r="AI183" s="12">
        <f t="shared" si="88"/>
        <v>0.304635761589404</v>
      </c>
      <c r="AJ183" s="12">
        <f t="shared" si="89"/>
        <v>0.6139450708987133</v>
      </c>
      <c r="AK183" s="13">
        <f t="shared" si="90"/>
        <v>0.2644098178573467</v>
      </c>
      <c r="AL183" s="13">
        <f t="shared" si="91"/>
        <v>0.32988518015891505</v>
      </c>
      <c r="AM183" s="12">
        <f t="shared" si="92"/>
        <v>0.3273237251421149</v>
      </c>
      <c r="AN183" s="13">
        <f t="shared" si="93"/>
        <v>0.6572089053010299</v>
      </c>
      <c r="AO183" s="13">
        <f t="shared" si="94"/>
        <v>0.02268796355271091</v>
      </c>
      <c r="AP183" s="13">
        <f t="shared" si="95"/>
        <v>0.020575870849605715</v>
      </c>
    </row>
    <row r="184" spans="1:42" ht="12.75">
      <c r="A184" s="10" t="s">
        <v>461</v>
      </c>
      <c r="B184" s="10" t="s">
        <v>462</v>
      </c>
      <c r="C184" s="10" t="s">
        <v>539</v>
      </c>
      <c r="D184" s="10">
        <v>585</v>
      </c>
      <c r="E184" s="10">
        <v>517</v>
      </c>
      <c r="F184" s="10">
        <v>130</v>
      </c>
      <c r="G184" s="10">
        <v>90</v>
      </c>
      <c r="H184" s="10">
        <v>28</v>
      </c>
      <c r="I184" s="10">
        <v>0</v>
      </c>
      <c r="J184" s="10">
        <v>12</v>
      </c>
      <c r="K184" s="10">
        <v>56</v>
      </c>
      <c r="L184" s="10">
        <v>84</v>
      </c>
      <c r="M184" s="10">
        <v>9</v>
      </c>
      <c r="N184" s="10">
        <v>1</v>
      </c>
      <c r="O184" s="10">
        <v>0.0529101</v>
      </c>
      <c r="P184" s="10">
        <f aca="true" t="shared" si="103" ref="P184:P195">Y184/T184</f>
        <v>0.20588235294117646</v>
      </c>
      <c r="Q184" s="10">
        <f aca="true" t="shared" si="104" ref="Q184:Q195">V184/T184</f>
        <v>0.4276018099547511</v>
      </c>
      <c r="R184" s="10">
        <f aca="true" t="shared" si="105" ref="R184:R195">W184/T184</f>
        <v>0.3665158371040724</v>
      </c>
      <c r="S184" s="10">
        <f aca="true" t="shared" si="106" ref="S184:S195">X184/W184</f>
        <v>0.11728395061728394</v>
      </c>
      <c r="T184" s="10">
        <f aca="true" t="shared" si="107" ref="T184:T195">V184+W184+Y184</f>
        <v>442</v>
      </c>
      <c r="U184" s="10">
        <v>1</v>
      </c>
      <c r="V184" s="10">
        <v>189</v>
      </c>
      <c r="W184" s="10">
        <v>162</v>
      </c>
      <c r="X184" s="10">
        <v>19</v>
      </c>
      <c r="Y184" s="10">
        <v>91</v>
      </c>
      <c r="Z184" s="10">
        <v>2229</v>
      </c>
      <c r="AA184" s="10">
        <f>Z184/D184</f>
        <v>3.81025641025641</v>
      </c>
      <c r="AB184" s="10">
        <v>0.274419</v>
      </c>
      <c r="AC184" s="16">
        <f>IF(ISERROR((J184/W184)*(0.0261231)+(X184/W184)*(-0.0995367)+(P184)*(0.0847392)+(W184/V184)*(-0.0317976)+(N184)*(0.0005908)+((E184-L184)/E184)*(-0.0701565)+(-0.0123745)+0.3942664),"-",((J184/W184)*(0.0261231)+(X184/W184)*(-0.0995367)+(P184)*(0.0847392)+(W184/V184)*(-0.0317976)+(N184)*(0.0005908)+((E184-L184)/E184)*(-0.0701565)+(-0.0123745)+0.3942664))</f>
        <v>0.30417714221477543</v>
      </c>
      <c r="AD184" s="13">
        <f aca="true" t="shared" si="108" ref="AD184:AD195">AC184-AB184</f>
        <v>0.029758142214775407</v>
      </c>
      <c r="AE184" s="11">
        <f aca="true" t="shared" si="109" ref="AE184:AE195">AC184*(E184-L184-J184+M184)+J184</f>
        <v>142.79617115235342</v>
      </c>
      <c r="AF184" s="11">
        <f t="shared" si="85"/>
        <v>12.796171152353423</v>
      </c>
      <c r="AG184" s="12">
        <f t="shared" si="86"/>
        <v>0.2514506769825919</v>
      </c>
      <c r="AH184" s="12">
        <f t="shared" si="87"/>
        <v>0.32075471698113206</v>
      </c>
      <c r="AI184" s="12">
        <f t="shared" si="88"/>
        <v>0.38104448742746616</v>
      </c>
      <c r="AJ184" s="12">
        <f t="shared" si="89"/>
        <v>0.7017992044085982</v>
      </c>
      <c r="AK184" s="13">
        <f t="shared" si="90"/>
        <v>0.27620149159062557</v>
      </c>
      <c r="AL184" s="13">
        <f t="shared" si="91"/>
        <v>0.3427035525769355</v>
      </c>
      <c r="AM184" s="12">
        <f t="shared" si="92"/>
        <v>0.40579530203549985</v>
      </c>
      <c r="AN184" s="13">
        <f t="shared" si="93"/>
        <v>0.7484988546124354</v>
      </c>
      <c r="AO184" s="13">
        <f t="shared" si="94"/>
        <v>0.02475081460803369</v>
      </c>
      <c r="AP184" s="13">
        <f t="shared" si="95"/>
        <v>0.021948835595803462</v>
      </c>
    </row>
    <row r="185" spans="1:42" ht="12.75">
      <c r="A185" s="10" t="s">
        <v>381</v>
      </c>
      <c r="B185" s="10" t="s">
        <v>382</v>
      </c>
      <c r="C185" s="10" t="s">
        <v>543</v>
      </c>
      <c r="D185" s="10">
        <v>340</v>
      </c>
      <c r="E185" s="10">
        <v>312</v>
      </c>
      <c r="F185" s="10">
        <v>80</v>
      </c>
      <c r="G185" s="10">
        <v>60</v>
      </c>
      <c r="H185" s="10">
        <v>12</v>
      </c>
      <c r="I185" s="10">
        <v>6</v>
      </c>
      <c r="J185" s="10">
        <v>2</v>
      </c>
      <c r="K185" s="10">
        <v>23</v>
      </c>
      <c r="L185" s="10">
        <v>61</v>
      </c>
      <c r="M185" s="10">
        <v>2</v>
      </c>
      <c r="N185" s="10">
        <v>22</v>
      </c>
      <c r="O185" s="10">
        <v>0.0661157</v>
      </c>
      <c r="P185" s="10">
        <f t="shared" si="103"/>
        <v>0.23404255319148937</v>
      </c>
      <c r="Q185" s="10">
        <f t="shared" si="104"/>
        <v>0.5148936170212766</v>
      </c>
      <c r="R185" s="10">
        <f t="shared" si="105"/>
        <v>0.251063829787234</v>
      </c>
      <c r="S185" s="10">
        <f t="shared" si="106"/>
        <v>0.06779661016949153</v>
      </c>
      <c r="T185" s="10">
        <f t="shared" si="107"/>
        <v>235</v>
      </c>
      <c r="U185" s="10">
        <v>1</v>
      </c>
      <c r="V185" s="10">
        <v>121</v>
      </c>
      <c r="W185" s="10">
        <v>59</v>
      </c>
      <c r="X185" s="10">
        <v>4</v>
      </c>
      <c r="Y185" s="10">
        <v>55</v>
      </c>
      <c r="Z185" s="10">
        <v>1291</v>
      </c>
      <c r="AA185" s="10">
        <v>3.797058824</v>
      </c>
      <c r="AB185" s="10">
        <v>0.310757</v>
      </c>
      <c r="AC185" s="16">
        <f>IF(ISERROR((J185/W185)*(0.0261231)+(X185/W185)*(-0.0995367)+(P185)*(0.0847392)+(W185/V185)*(-0.0317976)+(N185)*(0.0005908)+((E185-L185)/E185)*(-0.0701565)+(-0.0085804)+0.3942664),"-",((J185/W185)*(0.0261231)+(X185/W185)*(-0.0995367)+(P185)*(0.0847392)+(W185/V185)*(-0.0317976)+(N185)*(0.0005908)+((E185-L185)/E185)*(-0.0701565)+(-0.0085804)+0.3942664))</f>
        <v>0.3407088370057806</v>
      </c>
      <c r="AD185" s="13">
        <f t="shared" si="108"/>
        <v>0.02995183700578058</v>
      </c>
      <c r="AE185" s="11">
        <f t="shared" si="109"/>
        <v>87.51791808845093</v>
      </c>
      <c r="AF185" s="11">
        <f t="shared" si="85"/>
        <v>7.5179180884509265</v>
      </c>
      <c r="AG185" s="12">
        <f t="shared" si="86"/>
        <v>0.2564102564102564</v>
      </c>
      <c r="AH185" s="12">
        <f t="shared" si="87"/>
        <v>0.3076923076923077</v>
      </c>
      <c r="AI185" s="12">
        <f t="shared" si="88"/>
        <v>0.32371794871794873</v>
      </c>
      <c r="AJ185" s="12">
        <f t="shared" si="89"/>
        <v>0.6314102564102564</v>
      </c>
      <c r="AK185" s="13">
        <f t="shared" si="90"/>
        <v>0.280506147719394</v>
      </c>
      <c r="AL185" s="13">
        <f t="shared" si="91"/>
        <v>0.3299346689007424</v>
      </c>
      <c r="AM185" s="12">
        <f t="shared" si="92"/>
        <v>0.3478138400270863</v>
      </c>
      <c r="AN185" s="13">
        <f t="shared" si="93"/>
        <v>0.6777485089278288</v>
      </c>
      <c r="AO185" s="13">
        <f t="shared" si="94"/>
        <v>0.024095891309137585</v>
      </c>
      <c r="AP185" s="13">
        <f t="shared" si="95"/>
        <v>0.022242361208434702</v>
      </c>
    </row>
    <row r="186" spans="1:42" ht="12.75">
      <c r="A186" s="10" t="s">
        <v>253</v>
      </c>
      <c r="B186" s="10" t="s">
        <v>254</v>
      </c>
      <c r="C186" s="10" t="s">
        <v>544</v>
      </c>
      <c r="D186" s="10">
        <v>649</v>
      </c>
      <c r="E186" s="10">
        <v>580</v>
      </c>
      <c r="F186" s="10">
        <v>152</v>
      </c>
      <c r="G186" s="10">
        <v>103</v>
      </c>
      <c r="H186" s="10">
        <v>24</v>
      </c>
      <c r="I186" s="10">
        <v>2</v>
      </c>
      <c r="J186" s="10">
        <v>23</v>
      </c>
      <c r="K186" s="10">
        <v>62</v>
      </c>
      <c r="L186" s="10">
        <v>125</v>
      </c>
      <c r="M186" s="10">
        <v>3</v>
      </c>
      <c r="N186" s="10">
        <v>5</v>
      </c>
      <c r="O186" s="10">
        <v>0.0531401</v>
      </c>
      <c r="P186" s="10">
        <f t="shared" si="103"/>
        <v>0.2097130242825607</v>
      </c>
      <c r="Q186" s="10">
        <f t="shared" si="104"/>
        <v>0.45695364238410596</v>
      </c>
      <c r="R186" s="10">
        <f t="shared" si="105"/>
        <v>0.3333333333333333</v>
      </c>
      <c r="S186" s="10">
        <f t="shared" si="106"/>
        <v>0.1390728476821192</v>
      </c>
      <c r="T186" s="10">
        <f t="shared" si="107"/>
        <v>453</v>
      </c>
      <c r="U186" s="10">
        <v>4</v>
      </c>
      <c r="V186" s="10">
        <v>207</v>
      </c>
      <c r="W186" s="10">
        <v>151</v>
      </c>
      <c r="X186" s="10">
        <v>21</v>
      </c>
      <c r="Y186" s="10">
        <v>95</v>
      </c>
      <c r="Z186" s="10">
        <v>2528</v>
      </c>
      <c r="AA186" s="10">
        <f>Z186/D186</f>
        <v>3.8952234206471497</v>
      </c>
      <c r="AB186" s="10">
        <v>0.296552</v>
      </c>
      <c r="AC186" s="16">
        <f>IF(ISERROR((J186/W186)*(0.0261231)+(X186/W186)*(-0.0995367)+(P186)*(0.0847392)+(W186/V186)*(-0.0317976)+(N186)*(0.0005908)+((E186-L186)/E186)*(-0.0701565)+(-0.000348)+0.3942664),"-",((J186/W186)*(0.0261231)+(X186/W186)*(-0.0995367)+(P186)*(0.0847392)+(W186/V186)*(-0.0317976)+(N186)*(0.0005908)+((E186-L186)/E186)*(-0.0701565)+(-0.000348)+0.3942664))</f>
        <v>0.326547561441382</v>
      </c>
      <c r="AD186" s="13">
        <f t="shared" si="108"/>
        <v>0.02999556144138199</v>
      </c>
      <c r="AE186" s="11">
        <f t="shared" si="109"/>
        <v>165.04818922700116</v>
      </c>
      <c r="AF186" s="11">
        <f t="shared" si="85"/>
        <v>13.04818922700116</v>
      </c>
      <c r="AG186" s="12">
        <f t="shared" si="86"/>
        <v>0.2620689655172414</v>
      </c>
      <c r="AH186" s="12">
        <f t="shared" si="87"/>
        <v>0.3359013867488444</v>
      </c>
      <c r="AI186" s="12">
        <f t="shared" si="88"/>
        <v>0.42758620689655175</v>
      </c>
      <c r="AJ186" s="12">
        <f t="shared" si="89"/>
        <v>0.7634875936453962</v>
      </c>
      <c r="AK186" s="13">
        <f t="shared" si="90"/>
        <v>0.2845658434948296</v>
      </c>
      <c r="AL186" s="13">
        <f t="shared" si="91"/>
        <v>0.3560064548952252</v>
      </c>
      <c r="AM186" s="12">
        <f t="shared" si="92"/>
        <v>0.45008308487413995</v>
      </c>
      <c r="AN186" s="13">
        <f t="shared" si="93"/>
        <v>0.8060895397693651</v>
      </c>
      <c r="AO186" s="13">
        <f t="shared" si="94"/>
        <v>0.022496877977588203</v>
      </c>
      <c r="AP186" s="13">
        <f t="shared" si="95"/>
        <v>0.0201050681463808</v>
      </c>
    </row>
    <row r="187" spans="1:42" ht="12.75">
      <c r="A187" s="10" t="s">
        <v>417</v>
      </c>
      <c r="B187" s="10" t="s">
        <v>460</v>
      </c>
      <c r="C187" s="10" t="s">
        <v>279</v>
      </c>
      <c r="D187" s="10">
        <v>532</v>
      </c>
      <c r="E187" s="10">
        <v>478</v>
      </c>
      <c r="F187" s="10">
        <v>125</v>
      </c>
      <c r="G187" s="10">
        <v>90</v>
      </c>
      <c r="H187" s="10">
        <v>24</v>
      </c>
      <c r="I187" s="10">
        <v>4</v>
      </c>
      <c r="J187" s="10">
        <v>7</v>
      </c>
      <c r="K187" s="10">
        <v>44</v>
      </c>
      <c r="L187" s="10">
        <v>62</v>
      </c>
      <c r="M187" s="10">
        <v>5</v>
      </c>
      <c r="N187" s="10">
        <v>32</v>
      </c>
      <c r="O187" s="10">
        <v>0.0833333</v>
      </c>
      <c r="P187" s="10">
        <f t="shared" si="103"/>
        <v>0.24029126213592233</v>
      </c>
      <c r="Q187" s="10">
        <f t="shared" si="104"/>
        <v>0.34951456310679613</v>
      </c>
      <c r="R187" s="10">
        <f t="shared" si="105"/>
        <v>0.41019417475728154</v>
      </c>
      <c r="S187" s="10">
        <f t="shared" si="106"/>
        <v>0.07692307692307693</v>
      </c>
      <c r="T187" s="10">
        <f t="shared" si="107"/>
        <v>412</v>
      </c>
      <c r="U187" s="10">
        <v>1</v>
      </c>
      <c r="V187" s="10">
        <v>144</v>
      </c>
      <c r="W187" s="10">
        <v>169</v>
      </c>
      <c r="X187" s="10">
        <v>13</v>
      </c>
      <c r="Y187" s="10">
        <v>99</v>
      </c>
      <c r="Z187" s="10">
        <v>1937</v>
      </c>
      <c r="AA187" s="10">
        <v>3.640977444</v>
      </c>
      <c r="AB187" s="10">
        <v>0.285024</v>
      </c>
      <c r="AC187" s="16">
        <f>IF(ISERROR((J187/W187)*(0.0261231)+(X187/W187)*(-0.0995367)+(P187)*(0.0847392)+(W187/V187)*(-0.0317976)+(N187)*(0.0005908)+((E187-L187)/E187)*(-0.0701565)+(-0.0135134)+0.3942664),"-",((J187/W187)*(0.0261231)+(X187/W187)*(-0.0995367)+(P187)*(0.0847392)+(W187/V187)*(-0.0317976)+(N187)*(0.0005908)+((E187-L187)/E187)*(-0.0701565)+(-0.0135134)+0.3942664))</f>
        <v>0.3150713223875733</v>
      </c>
      <c r="AD187" s="13">
        <f t="shared" si="108"/>
        <v>0.030047322387573294</v>
      </c>
      <c r="AE187" s="11">
        <f t="shared" si="109"/>
        <v>137.43952746845534</v>
      </c>
      <c r="AF187" s="11">
        <f t="shared" si="85"/>
        <v>12.439527468455339</v>
      </c>
      <c r="AG187" s="12">
        <f t="shared" si="86"/>
        <v>0.2615062761506276</v>
      </c>
      <c r="AH187" s="12">
        <f t="shared" si="87"/>
        <v>0.32196969696969696</v>
      </c>
      <c r="AI187" s="12">
        <f t="shared" si="88"/>
        <v>0.3619246861924686</v>
      </c>
      <c r="AJ187" s="12">
        <f t="shared" si="89"/>
        <v>0.6838943831621656</v>
      </c>
      <c r="AK187" s="13">
        <f t="shared" si="90"/>
        <v>0.2875303921934212</v>
      </c>
      <c r="AL187" s="13">
        <f t="shared" si="91"/>
        <v>0.34552940808419574</v>
      </c>
      <c r="AM187" s="12">
        <f t="shared" si="92"/>
        <v>0.3879488022352622</v>
      </c>
      <c r="AN187" s="13">
        <f t="shared" si="93"/>
        <v>0.7334782103194579</v>
      </c>
      <c r="AO187" s="13">
        <f t="shared" si="94"/>
        <v>0.026024116042793588</v>
      </c>
      <c r="AP187" s="13">
        <f t="shared" si="95"/>
        <v>0.023559711114498783</v>
      </c>
    </row>
    <row r="188" spans="1:42" ht="12.75">
      <c r="A188" s="10" t="s">
        <v>160</v>
      </c>
      <c r="B188" s="10" t="s">
        <v>161</v>
      </c>
      <c r="C188" s="10" t="s">
        <v>505</v>
      </c>
      <c r="D188" s="10">
        <v>411</v>
      </c>
      <c r="E188" s="10">
        <v>370</v>
      </c>
      <c r="F188" s="10">
        <v>91</v>
      </c>
      <c r="G188" s="10">
        <v>61</v>
      </c>
      <c r="H188" s="10">
        <v>14</v>
      </c>
      <c r="I188" s="10">
        <v>7</v>
      </c>
      <c r="J188" s="10">
        <v>9</v>
      </c>
      <c r="K188" s="10">
        <v>31</v>
      </c>
      <c r="L188" s="10">
        <v>92</v>
      </c>
      <c r="M188" s="10">
        <v>4</v>
      </c>
      <c r="N188" s="10">
        <v>26</v>
      </c>
      <c r="O188" s="10">
        <v>0.0869565</v>
      </c>
      <c r="P188" s="10">
        <f t="shared" si="103"/>
        <v>0.2111111111111111</v>
      </c>
      <c r="Q188" s="10">
        <f t="shared" si="104"/>
        <v>0.42592592592592593</v>
      </c>
      <c r="R188" s="10">
        <f t="shared" si="105"/>
        <v>0.362962962962963</v>
      </c>
      <c r="S188" s="10">
        <f t="shared" si="106"/>
        <v>0.09183673469387756</v>
      </c>
      <c r="T188" s="10">
        <f t="shared" si="107"/>
        <v>270</v>
      </c>
      <c r="U188" s="10">
        <v>5</v>
      </c>
      <c r="V188" s="10">
        <v>115</v>
      </c>
      <c r="W188" s="10">
        <v>98</v>
      </c>
      <c r="X188" s="10">
        <v>9</v>
      </c>
      <c r="Y188" s="10">
        <v>57</v>
      </c>
      <c r="Z188" s="10">
        <v>1574</v>
      </c>
      <c r="AA188" s="10">
        <v>3.829683698</v>
      </c>
      <c r="AB188" s="10">
        <v>0.300366</v>
      </c>
      <c r="AC188" s="16">
        <f>IF(ISERROR((J188/W188)*(0.0261231)+(X188/W188)*(-0.0995367)+(P188)*(0.0847392)+(W188/V188)*(-0.0317976)+(N188)*(0.0005908)+((E188-L188)/E188)*(-0.0701565)+(-0.0101466)+0.3942664),"-",((J188/W188)*(0.0261231)+(X188/W188)*(-0.0995367)+(P188)*(0.0847392)+(W188/V188)*(-0.0317976)+(N188)*(0.0005908)+((E188-L188)/E188)*(-0.0701565)+(-0.0101466)+0.3942664))</f>
        <v>0.33081865506207186</v>
      </c>
      <c r="AD188" s="13">
        <f t="shared" si="108"/>
        <v>0.030452655062071843</v>
      </c>
      <c r="AE188" s="11">
        <f t="shared" si="109"/>
        <v>99.31349283194562</v>
      </c>
      <c r="AF188" s="11">
        <f t="shared" si="85"/>
        <v>8.313492831945624</v>
      </c>
      <c r="AG188" s="12">
        <f t="shared" si="86"/>
        <v>0.24594594594594596</v>
      </c>
      <c r="AH188" s="12">
        <f t="shared" si="87"/>
        <v>0.3097560975609756</v>
      </c>
      <c r="AI188" s="12">
        <f t="shared" si="88"/>
        <v>0.36486486486486486</v>
      </c>
      <c r="AJ188" s="12">
        <f t="shared" si="89"/>
        <v>0.6746209624258405</v>
      </c>
      <c r="AK188" s="13">
        <f t="shared" si="90"/>
        <v>0.26841484549174494</v>
      </c>
      <c r="AL188" s="13">
        <f t="shared" si="91"/>
        <v>0.3300329093462088</v>
      </c>
      <c r="AM188" s="12">
        <f t="shared" si="92"/>
        <v>0.3873337644106638</v>
      </c>
      <c r="AN188" s="13">
        <f t="shared" si="93"/>
        <v>0.7173666737568727</v>
      </c>
      <c r="AO188" s="13">
        <f t="shared" si="94"/>
        <v>0.022468899545798976</v>
      </c>
      <c r="AP188" s="13">
        <f t="shared" si="95"/>
        <v>0.020276811785233217</v>
      </c>
    </row>
    <row r="189" spans="1:42" ht="12.75">
      <c r="A189" s="10" t="s">
        <v>29</v>
      </c>
      <c r="B189" s="10" t="s">
        <v>386</v>
      </c>
      <c r="C189" s="10" t="s">
        <v>507</v>
      </c>
      <c r="D189" s="10">
        <v>711</v>
      </c>
      <c r="E189" s="10">
        <v>639</v>
      </c>
      <c r="F189" s="10">
        <v>178</v>
      </c>
      <c r="G189" s="10">
        <v>155</v>
      </c>
      <c r="H189" s="10">
        <v>17</v>
      </c>
      <c r="I189" s="10">
        <v>4</v>
      </c>
      <c r="J189" s="10">
        <v>2</v>
      </c>
      <c r="K189" s="10">
        <v>43</v>
      </c>
      <c r="L189" s="10">
        <v>41</v>
      </c>
      <c r="M189" s="10">
        <v>3</v>
      </c>
      <c r="N189" s="10">
        <v>27</v>
      </c>
      <c r="O189" s="10">
        <v>0.0743243</v>
      </c>
      <c r="P189" s="10">
        <f t="shared" si="103"/>
        <v>0.2114695340501792</v>
      </c>
      <c r="Q189" s="10">
        <f t="shared" si="104"/>
        <v>0.5304659498207885</v>
      </c>
      <c r="R189" s="10">
        <f t="shared" si="105"/>
        <v>0.25806451612903225</v>
      </c>
      <c r="S189" s="10">
        <f t="shared" si="106"/>
        <v>0.0763888888888889</v>
      </c>
      <c r="T189" s="10">
        <f t="shared" si="107"/>
        <v>558</v>
      </c>
      <c r="U189" s="10">
        <v>7</v>
      </c>
      <c r="V189" s="10">
        <v>296</v>
      </c>
      <c r="W189" s="10">
        <v>144</v>
      </c>
      <c r="X189" s="10">
        <v>11</v>
      </c>
      <c r="Y189" s="10">
        <v>118</v>
      </c>
      <c r="Z189" s="10">
        <v>2452</v>
      </c>
      <c r="AA189" s="10">
        <v>3.448663854</v>
      </c>
      <c r="AB189" s="10">
        <v>0.293823</v>
      </c>
      <c r="AC189" s="16">
        <f>IF(ISERROR((J189/W189)*(0.0261231)+(X189/W189)*(-0.0995367)+(P189)*(0.0847392)+(W189/V189)*(-0.0317976)+(N189)*(0.0005908)+((E189-L189)/E189)*(-0.0701565)+(-0.0151994)+0.3942664),"-",((J189/W189)*(0.0261231)+(X189/W189)*(-0.0995367)+(P189)*(0.0847392)+(W189/V189)*(-0.0317976)+(N189)*(0.0005908)+((E189-L189)/E189)*(-0.0701565)+(-0.0151994)+0.3942664))</f>
        <v>0.3245735136260494</v>
      </c>
      <c r="AD189" s="13">
        <f t="shared" si="108"/>
        <v>0.030750513626049414</v>
      </c>
      <c r="AE189" s="11">
        <f t="shared" si="109"/>
        <v>196.4195346620036</v>
      </c>
      <c r="AF189" s="11">
        <f t="shared" si="85"/>
        <v>18.4195346620036</v>
      </c>
      <c r="AG189" s="12">
        <f t="shared" si="86"/>
        <v>0.27856025039123633</v>
      </c>
      <c r="AH189" s="12">
        <f t="shared" si="87"/>
        <v>0.32947976878612717</v>
      </c>
      <c r="AI189" s="12">
        <f t="shared" si="88"/>
        <v>0.3192488262910798</v>
      </c>
      <c r="AJ189" s="12">
        <f t="shared" si="89"/>
        <v>0.648728595077207</v>
      </c>
      <c r="AK189" s="13">
        <f t="shared" si="90"/>
        <v>0.30738581324257214</v>
      </c>
      <c r="AL189" s="13">
        <f t="shared" si="91"/>
        <v>0.3560975934422017</v>
      </c>
      <c r="AM189" s="12">
        <f t="shared" si="92"/>
        <v>0.3480743891424156</v>
      </c>
      <c r="AN189" s="13">
        <f t="shared" si="93"/>
        <v>0.7041719825846173</v>
      </c>
      <c r="AO189" s="13">
        <f t="shared" si="94"/>
        <v>0.028825562851335806</v>
      </c>
      <c r="AP189" s="13">
        <f t="shared" si="95"/>
        <v>0.02661782465607454</v>
      </c>
    </row>
    <row r="190" spans="1:42" ht="12.75">
      <c r="A190" s="10" t="s">
        <v>426</v>
      </c>
      <c r="B190" s="10" t="s">
        <v>427</v>
      </c>
      <c r="C190" s="10" t="s">
        <v>561</v>
      </c>
      <c r="D190" s="10">
        <v>658</v>
      </c>
      <c r="E190" s="10">
        <v>573</v>
      </c>
      <c r="F190" s="10">
        <v>135</v>
      </c>
      <c r="G190" s="10">
        <v>80</v>
      </c>
      <c r="H190" s="10">
        <v>29</v>
      </c>
      <c r="I190" s="10">
        <v>5</v>
      </c>
      <c r="J190" s="10">
        <v>21</v>
      </c>
      <c r="K190" s="10">
        <v>57</v>
      </c>
      <c r="L190" s="10">
        <v>166</v>
      </c>
      <c r="M190" s="10">
        <v>4</v>
      </c>
      <c r="N190" s="10">
        <v>17</v>
      </c>
      <c r="O190" s="10">
        <v>0.0635838</v>
      </c>
      <c r="P190" s="10">
        <f t="shared" si="103"/>
        <v>0.16112531969309463</v>
      </c>
      <c r="Q190" s="10">
        <f t="shared" si="104"/>
        <v>0.4424552429667519</v>
      </c>
      <c r="R190" s="10">
        <f t="shared" si="105"/>
        <v>0.39641943734015345</v>
      </c>
      <c r="S190" s="10">
        <f t="shared" si="106"/>
        <v>0.14838709677419354</v>
      </c>
      <c r="T190" s="10">
        <f t="shared" si="107"/>
        <v>391</v>
      </c>
      <c r="U190" s="10">
        <v>19</v>
      </c>
      <c r="V190" s="10">
        <v>173</v>
      </c>
      <c r="W190" s="10">
        <v>155</v>
      </c>
      <c r="X190" s="10">
        <v>23</v>
      </c>
      <c r="Y190" s="10">
        <v>63</v>
      </c>
      <c r="Z190" s="10">
        <v>2528</v>
      </c>
      <c r="AA190" s="10">
        <v>3.841945289</v>
      </c>
      <c r="AB190" s="10">
        <v>0.292308</v>
      </c>
      <c r="AC190" s="16">
        <f>IF(ISERROR((J190/W190)*(0.0261231)+(X190/W190)*(-0.0995367)+(P190)*(0.0847392)+(W190/V190)*(-0.0317976)+(N190)*(0.0005908)+((E190-L190)/E190)*(-0.0701565)+(-0.0047516)+0.3942664),"-",((J190/W190)*(0.0261231)+(X190/W190)*(-0.0995367)+(P190)*(0.0847392)+(W190/V190)*(-0.0317976)+(N190)*(0.0005908)+((E190-L190)/E190)*(-0.0701565)+(-0.0047516)+0.3942664))</f>
        <v>0.3236602189546075</v>
      </c>
      <c r="AD190" s="13">
        <f t="shared" si="108"/>
        <v>0.03135221895460749</v>
      </c>
      <c r="AE190" s="11">
        <f t="shared" si="109"/>
        <v>147.22748539229693</v>
      </c>
      <c r="AF190" s="11">
        <f t="shared" si="85"/>
        <v>12.227485392296927</v>
      </c>
      <c r="AG190" s="12">
        <f t="shared" si="86"/>
        <v>0.2356020942408377</v>
      </c>
      <c r="AH190" s="12">
        <f t="shared" si="87"/>
        <v>0.3231240428790199</v>
      </c>
      <c r="AI190" s="12">
        <f t="shared" si="88"/>
        <v>0.4013961605584642</v>
      </c>
      <c r="AJ190" s="12">
        <f t="shared" si="89"/>
        <v>0.7245202034374841</v>
      </c>
      <c r="AK190" s="13">
        <f t="shared" si="90"/>
        <v>0.2569415102832407</v>
      </c>
      <c r="AL190" s="13">
        <f t="shared" si="91"/>
        <v>0.341849135363395</v>
      </c>
      <c r="AM190" s="12">
        <f t="shared" si="92"/>
        <v>0.42273557660086725</v>
      </c>
      <c r="AN190" s="13">
        <f t="shared" si="93"/>
        <v>0.7645847119642623</v>
      </c>
      <c r="AO190" s="13">
        <f t="shared" si="94"/>
        <v>0.021339416042402998</v>
      </c>
      <c r="AP190" s="13">
        <f t="shared" si="95"/>
        <v>0.018725092484375094</v>
      </c>
    </row>
    <row r="191" spans="1:42" ht="12.75">
      <c r="A191" s="10" t="s">
        <v>219</v>
      </c>
      <c r="B191" s="10" t="s">
        <v>220</v>
      </c>
      <c r="C191" s="10" t="s">
        <v>509</v>
      </c>
      <c r="D191" s="10">
        <v>517</v>
      </c>
      <c r="E191" s="10">
        <v>431</v>
      </c>
      <c r="F191" s="10">
        <v>111</v>
      </c>
      <c r="G191" s="10">
        <v>60</v>
      </c>
      <c r="H191" s="10">
        <v>32</v>
      </c>
      <c r="I191" s="10">
        <v>2</v>
      </c>
      <c r="J191" s="10">
        <v>17</v>
      </c>
      <c r="K191" s="10">
        <v>68</v>
      </c>
      <c r="L191" s="10">
        <v>100</v>
      </c>
      <c r="M191" s="10">
        <v>4</v>
      </c>
      <c r="N191" s="10">
        <v>3</v>
      </c>
      <c r="O191" s="10">
        <v>0.0571429</v>
      </c>
      <c r="P191" s="10">
        <f t="shared" si="103"/>
        <v>0.2</v>
      </c>
      <c r="Q191" s="10">
        <f t="shared" si="104"/>
        <v>0.417910447761194</v>
      </c>
      <c r="R191" s="10">
        <f t="shared" si="105"/>
        <v>0.382089552238806</v>
      </c>
      <c r="S191" s="10">
        <f t="shared" si="106"/>
        <v>0.0625</v>
      </c>
      <c r="T191" s="10">
        <f t="shared" si="107"/>
        <v>335</v>
      </c>
      <c r="U191" s="10">
        <v>14</v>
      </c>
      <c r="V191" s="10">
        <v>140</v>
      </c>
      <c r="W191" s="10">
        <v>128</v>
      </c>
      <c r="X191" s="10">
        <v>8</v>
      </c>
      <c r="Y191" s="10">
        <v>67</v>
      </c>
      <c r="Z191" s="10">
        <v>2161</v>
      </c>
      <c r="AA191" s="10">
        <v>4.179883946</v>
      </c>
      <c r="AB191" s="10">
        <v>0.295597</v>
      </c>
      <c r="AC191" s="41">
        <f>IF(ISERROR((J191/W191)*(0.0261231)+(X191/W191)*(-0.0995367)+(P191)*(0.0847392)+(W191/V191)*(-0.0317976)+(N191)*(0.0005908)+((E191-L191)/E191)*(-0.0701565)+(0)+0.3942664),"-",((J191/W191)*(0.0261231)+(X191/W191)*(-0.0995367)+(P191)*(0.0847392)+(W191/V191)*(-0.0317976)+(N191)*(0.0005908)+((E191-L191)/E191)*(-0.0701565)+(0)+0.3942664))</f>
        <v>0.3272840892489953</v>
      </c>
      <c r="AD191" s="13">
        <f t="shared" si="108"/>
        <v>0.031687089248995326</v>
      </c>
      <c r="AE191" s="46">
        <f t="shared" si="109"/>
        <v>121.07634038118051</v>
      </c>
      <c r="AF191" s="11">
        <f t="shared" si="85"/>
        <v>10.076340381180515</v>
      </c>
      <c r="AG191" s="12">
        <f t="shared" si="86"/>
        <v>0.25754060324825984</v>
      </c>
      <c r="AH191" s="12">
        <f t="shared" si="87"/>
        <v>0.3733075435203095</v>
      </c>
      <c r="AI191" s="12">
        <f t="shared" si="88"/>
        <v>0.45707656612529</v>
      </c>
      <c r="AJ191" s="12">
        <f t="shared" si="89"/>
        <v>0.8303841096455995</v>
      </c>
      <c r="AK191" s="13">
        <f t="shared" si="90"/>
        <v>0.28091958325099886</v>
      </c>
      <c r="AL191" s="13">
        <f t="shared" si="91"/>
        <v>0.39279756359996226</v>
      </c>
      <c r="AM191" s="12">
        <f t="shared" si="92"/>
        <v>0.48045554612802904</v>
      </c>
      <c r="AN191" s="13">
        <f t="shared" si="93"/>
        <v>0.8732531097279913</v>
      </c>
      <c r="AO191" s="13">
        <f t="shared" si="94"/>
        <v>0.023378980002739025</v>
      </c>
      <c r="AP191" s="13">
        <f t="shared" si="95"/>
        <v>0.01949002007965278</v>
      </c>
    </row>
    <row r="192" spans="1:42" ht="12.75">
      <c r="A192" s="10" t="s">
        <v>186</v>
      </c>
      <c r="B192" s="10" t="s">
        <v>478</v>
      </c>
      <c r="C192" s="10" t="s">
        <v>549</v>
      </c>
      <c r="D192" s="10">
        <v>382</v>
      </c>
      <c r="E192" s="10">
        <v>334</v>
      </c>
      <c r="F192" s="10">
        <v>89</v>
      </c>
      <c r="G192" s="10">
        <v>66</v>
      </c>
      <c r="H192" s="10">
        <v>18</v>
      </c>
      <c r="I192" s="10">
        <v>1</v>
      </c>
      <c r="J192" s="10">
        <v>4</v>
      </c>
      <c r="K192" s="10">
        <v>40</v>
      </c>
      <c r="L192" s="10">
        <v>61</v>
      </c>
      <c r="M192" s="10">
        <v>3</v>
      </c>
      <c r="N192" s="10">
        <v>16</v>
      </c>
      <c r="O192" s="10">
        <v>0.0838323</v>
      </c>
      <c r="P192" s="10">
        <f t="shared" si="103"/>
        <v>0.1684981684981685</v>
      </c>
      <c r="Q192" s="10">
        <f t="shared" si="104"/>
        <v>0.6117216117216118</v>
      </c>
      <c r="R192" s="10">
        <f t="shared" si="105"/>
        <v>0.21978021978021978</v>
      </c>
      <c r="S192" s="10">
        <f t="shared" si="106"/>
        <v>0.016666666666666666</v>
      </c>
      <c r="T192" s="10">
        <f t="shared" si="107"/>
        <v>273</v>
      </c>
      <c r="U192" s="10">
        <v>4</v>
      </c>
      <c r="V192" s="10">
        <v>167</v>
      </c>
      <c r="W192" s="10">
        <v>60</v>
      </c>
      <c r="X192" s="10">
        <v>1</v>
      </c>
      <c r="Y192" s="10">
        <v>46</v>
      </c>
      <c r="Z192" s="10">
        <v>1491</v>
      </c>
      <c r="AA192" s="10">
        <v>3.903141361</v>
      </c>
      <c r="AB192" s="10">
        <v>0.3125</v>
      </c>
      <c r="AC192" s="16">
        <f>IF(ISERROR((J192/W192)*(0.0261231)+(X192/W192)*(-0.0995367)+(P192)*(0.0847392)+(W192/V192)*(-0.0317976)+(N192)*(0.0005908)+((E192-L192)/E192)*(-0.0701565)+(-0.0047562)+0.3942664),"-",((J192/W192)*(0.0261231)+(X192/W192)*(-0.0995367)+(P192)*(0.0847392)+(W192/V192)*(-0.0317976)+(N192)*(0.0005908)+((E192-L192)/E192)*(-0.0701565)+(-0.0047562)+0.3942664))</f>
        <v>0.34455622104790423</v>
      </c>
      <c r="AD192" s="13">
        <f t="shared" si="108"/>
        <v>0.03205622104790423</v>
      </c>
      <c r="AE192" s="11">
        <f t="shared" si="109"/>
        <v>97.71929212502995</v>
      </c>
      <c r="AF192" s="11">
        <f t="shared" si="85"/>
        <v>8.719292125029952</v>
      </c>
      <c r="AG192" s="12">
        <f t="shared" si="86"/>
        <v>0.26646706586826346</v>
      </c>
      <c r="AH192" s="12">
        <f t="shared" si="87"/>
        <v>0.34908136482939633</v>
      </c>
      <c r="AI192" s="12">
        <f t="shared" si="88"/>
        <v>0.3652694610778443</v>
      </c>
      <c r="AJ192" s="12">
        <f t="shared" si="89"/>
        <v>0.7143508259072406</v>
      </c>
      <c r="AK192" s="13">
        <f t="shared" si="90"/>
        <v>0.29257273091326336</v>
      </c>
      <c r="AL192" s="13">
        <f t="shared" si="91"/>
        <v>0.3719666459974539</v>
      </c>
      <c r="AM192" s="12">
        <f t="shared" si="92"/>
        <v>0.3913751261228442</v>
      </c>
      <c r="AN192" s="13">
        <f t="shared" si="93"/>
        <v>0.7633417721202981</v>
      </c>
      <c r="AO192" s="13">
        <f t="shared" si="94"/>
        <v>0.026105665044999893</v>
      </c>
      <c r="AP192" s="13">
        <f t="shared" si="95"/>
        <v>0.022885281168057547</v>
      </c>
    </row>
    <row r="193" spans="1:42" ht="12.75">
      <c r="A193" s="10" t="s">
        <v>311</v>
      </c>
      <c r="B193" s="10" t="s">
        <v>312</v>
      </c>
      <c r="C193" s="10" t="s">
        <v>563</v>
      </c>
      <c r="D193" s="10">
        <v>512</v>
      </c>
      <c r="E193" s="10">
        <v>455</v>
      </c>
      <c r="F193" s="10">
        <v>125</v>
      </c>
      <c r="G193" s="10">
        <v>73</v>
      </c>
      <c r="H193" s="10">
        <v>33</v>
      </c>
      <c r="I193" s="10">
        <v>1</v>
      </c>
      <c r="J193" s="10">
        <v>18</v>
      </c>
      <c r="K193" s="10">
        <v>51</v>
      </c>
      <c r="L193" s="10">
        <v>80</v>
      </c>
      <c r="M193" s="10">
        <v>6</v>
      </c>
      <c r="N193" s="10">
        <v>2</v>
      </c>
      <c r="O193" s="10">
        <v>0.0425532</v>
      </c>
      <c r="P193" s="10">
        <f t="shared" si="103"/>
        <v>0.15748031496062992</v>
      </c>
      <c r="Q193" s="10">
        <f t="shared" si="104"/>
        <v>0.49343832020997375</v>
      </c>
      <c r="R193" s="10">
        <f t="shared" si="105"/>
        <v>0.34908136482939633</v>
      </c>
      <c r="S193" s="10">
        <f t="shared" si="106"/>
        <v>0.03007518796992481</v>
      </c>
      <c r="T193" s="10">
        <f t="shared" si="107"/>
        <v>381</v>
      </c>
      <c r="U193" s="10">
        <v>0</v>
      </c>
      <c r="V193" s="10">
        <v>188</v>
      </c>
      <c r="W193" s="10">
        <v>133</v>
      </c>
      <c r="X193" s="10">
        <v>4</v>
      </c>
      <c r="Y193" s="10">
        <v>60</v>
      </c>
      <c r="Z193" s="10">
        <v>1842</v>
      </c>
      <c r="AA193" s="10">
        <v>3.59765625</v>
      </c>
      <c r="AB193" s="10">
        <v>0.294766</v>
      </c>
      <c r="AC193" s="16">
        <f>IF(ISERROR((J193/W193)*(0.0261231)+(X193/W193)*(-0.0995367)+(P193)*(0.0847392)+(W193/V193)*(-0.0317976)+(N193)*(0.0005908)+((E193-L193)/E193)*(-0.0701565)+(-0.001445)+0.3942664),"-",((J193/W193)*(0.0261231)+(X193/W193)*(-0.0995367)+(P193)*(0.0847392)+(W193/V193)*(-0.0317976)+(N193)*(0.0005908)+((E193-L193)/E193)*(-0.0701565)+(-0.001445)+0.3942664))</f>
        <v>0.32757322623887386</v>
      </c>
      <c r="AD193" s="13">
        <f t="shared" si="108"/>
        <v>0.03280722623887389</v>
      </c>
      <c r="AE193" s="11">
        <f t="shared" si="109"/>
        <v>136.9090811247112</v>
      </c>
      <c r="AF193" s="11">
        <f t="shared" si="85"/>
        <v>11.909081124711207</v>
      </c>
      <c r="AG193" s="12">
        <f t="shared" si="86"/>
        <v>0.27472527472527475</v>
      </c>
      <c r="AH193" s="12">
        <f t="shared" si="87"/>
        <v>0.34375</v>
      </c>
      <c r="AI193" s="12">
        <f t="shared" si="88"/>
        <v>0.4725274725274725</v>
      </c>
      <c r="AJ193" s="12">
        <f t="shared" si="89"/>
        <v>0.8162774725274725</v>
      </c>
      <c r="AK193" s="13">
        <f t="shared" si="90"/>
        <v>0.3008990793949697</v>
      </c>
      <c r="AL193" s="13">
        <f t="shared" si="91"/>
        <v>0.3670099240717016</v>
      </c>
      <c r="AM193" s="12">
        <f t="shared" si="92"/>
        <v>0.49870127719716745</v>
      </c>
      <c r="AN193" s="13">
        <f t="shared" si="93"/>
        <v>0.865711201268869</v>
      </c>
      <c r="AO193" s="13">
        <f t="shared" si="94"/>
        <v>0.026173804669694933</v>
      </c>
      <c r="AP193" s="13">
        <f t="shared" si="95"/>
        <v>0.023259924071701576</v>
      </c>
    </row>
    <row r="194" spans="1:42" ht="12.75">
      <c r="A194" s="10" t="s">
        <v>358</v>
      </c>
      <c r="B194" s="10" t="s">
        <v>359</v>
      </c>
      <c r="C194" s="10" t="s">
        <v>506</v>
      </c>
      <c r="D194" s="10">
        <v>474</v>
      </c>
      <c r="E194" s="10">
        <v>421</v>
      </c>
      <c r="F194" s="10">
        <v>96</v>
      </c>
      <c r="G194" s="10">
        <v>53</v>
      </c>
      <c r="H194" s="10">
        <v>26</v>
      </c>
      <c r="I194" s="10">
        <v>0</v>
      </c>
      <c r="J194" s="10">
        <v>17</v>
      </c>
      <c r="K194" s="10">
        <v>45</v>
      </c>
      <c r="L194" s="10">
        <v>124</v>
      </c>
      <c r="M194" s="10">
        <v>2</v>
      </c>
      <c r="N194" s="10">
        <v>0</v>
      </c>
      <c r="O194" s="10">
        <v>0.0737705</v>
      </c>
      <c r="P194" s="10">
        <f t="shared" si="103"/>
        <v>0.18791946308724833</v>
      </c>
      <c r="Q194" s="10">
        <f t="shared" si="104"/>
        <v>0.40939597315436244</v>
      </c>
      <c r="R194" s="10">
        <f t="shared" si="105"/>
        <v>0.40268456375838924</v>
      </c>
      <c r="S194" s="10">
        <f t="shared" si="106"/>
        <v>0.14166666666666666</v>
      </c>
      <c r="T194" s="10">
        <f t="shared" si="107"/>
        <v>298</v>
      </c>
      <c r="U194" s="10">
        <v>6</v>
      </c>
      <c r="V194" s="10">
        <v>122</v>
      </c>
      <c r="W194" s="10">
        <v>120</v>
      </c>
      <c r="X194" s="10">
        <v>17</v>
      </c>
      <c r="Y194" s="10">
        <v>56</v>
      </c>
      <c r="Z194" s="10">
        <v>1875</v>
      </c>
      <c r="AA194" s="10">
        <v>3.955696203</v>
      </c>
      <c r="AB194" s="10">
        <v>0.280142</v>
      </c>
      <c r="AC194" s="16">
        <f>IF(ISERROR((J194/W194)*(0.0261231)+(X194/W194)*(-0.0995367)+(P194)*(0.0847392)+(W194/V194)*(-0.0317976)+(N194)*(0.0005908)+((E194-L194)/E194)*(-0.0701565)+(-0.0056323)+0.3942664),"-",((J194/W194)*(0.0261231)+(X194/W194)*(-0.0995367)+(P194)*(0.0847392)+(W194/V194)*(-0.0317976)+(N194)*(0.0005908)+((E194-L194)/E194)*(-0.0701565)+(-0.0056323)+0.3942664))</f>
        <v>0.3133888293066166</v>
      </c>
      <c r="AD194" s="13">
        <f t="shared" si="108"/>
        <v>0.0332468293066166</v>
      </c>
      <c r="AE194" s="11">
        <f t="shared" si="109"/>
        <v>105.37564986446588</v>
      </c>
      <c r="AF194" s="11">
        <f aca="true" t="shared" si="110" ref="AF194:AF257">AE194-F194</f>
        <v>9.375649864465885</v>
      </c>
      <c r="AG194" s="12">
        <f aca="true" t="shared" si="111" ref="AG194:AG257">F194/E194</f>
        <v>0.22802850356294538</v>
      </c>
      <c r="AH194" s="12">
        <f aca="true" t="shared" si="112" ref="AH194:AH257">(F194+U194+K194)/(E194+U194+K194+M194)</f>
        <v>0.310126582278481</v>
      </c>
      <c r="AI194" s="12">
        <f aca="true" t="shared" si="113" ref="AI194:AI257">(G194+2*H194+3+I194+4*J194)/E194</f>
        <v>0.4180522565320665</v>
      </c>
      <c r="AJ194" s="12">
        <f aca="true" t="shared" si="114" ref="AJ194:AJ257">AH194+AI194</f>
        <v>0.7281788388105475</v>
      </c>
      <c r="AK194" s="13">
        <f aca="true" t="shared" si="115" ref="AK194:AK257">AE194/E194</f>
        <v>0.25029845573507337</v>
      </c>
      <c r="AL194" s="13">
        <f aca="true" t="shared" si="116" ref="AL194:AL257">(AE194+K194+U194)/(E194+K194+U194+M194)</f>
        <v>0.32990643431321914</v>
      </c>
      <c r="AM194" s="12">
        <f aca="true" t="shared" si="117" ref="AM194:AM257">AI194-AG194+AK194</f>
        <v>0.4403222087041945</v>
      </c>
      <c r="AN194" s="13">
        <f aca="true" t="shared" si="118" ref="AN194:AN257">AL194+AM194</f>
        <v>0.7702286430174137</v>
      </c>
      <c r="AO194" s="13">
        <f aca="true" t="shared" si="119" ref="AO194:AO257">AK194-AG194</f>
        <v>0.022269952172127988</v>
      </c>
      <c r="AP194" s="13">
        <f aca="true" t="shared" si="120" ref="AP194:AP257">AL194-AH194</f>
        <v>0.019779852034738143</v>
      </c>
    </row>
    <row r="195" spans="1:42" ht="12.75">
      <c r="A195" s="10" t="s">
        <v>322</v>
      </c>
      <c r="B195" s="10" t="s">
        <v>323</v>
      </c>
      <c r="C195" s="10" t="s">
        <v>282</v>
      </c>
      <c r="D195" s="10">
        <v>584</v>
      </c>
      <c r="E195" s="10">
        <v>556</v>
      </c>
      <c r="F195" s="10">
        <v>140</v>
      </c>
      <c r="G195" s="10">
        <v>97</v>
      </c>
      <c r="H195" s="10">
        <v>27</v>
      </c>
      <c r="I195" s="10">
        <v>3</v>
      </c>
      <c r="J195" s="10">
        <v>13</v>
      </c>
      <c r="K195" s="10">
        <v>16</v>
      </c>
      <c r="L195" s="10">
        <v>63</v>
      </c>
      <c r="M195" s="10">
        <v>10</v>
      </c>
      <c r="N195" s="10">
        <v>4</v>
      </c>
      <c r="O195" s="10">
        <v>0.0531401</v>
      </c>
      <c r="P195" s="10">
        <f t="shared" si="103"/>
        <v>0.17635270541082165</v>
      </c>
      <c r="Q195" s="10">
        <f t="shared" si="104"/>
        <v>0.4148296593186373</v>
      </c>
      <c r="R195" s="10">
        <f t="shared" si="105"/>
        <v>0.4088176352705411</v>
      </c>
      <c r="S195" s="10">
        <f t="shared" si="106"/>
        <v>0.17647058823529413</v>
      </c>
      <c r="T195" s="10">
        <f t="shared" si="107"/>
        <v>499</v>
      </c>
      <c r="U195" s="10">
        <v>2</v>
      </c>
      <c r="V195" s="10">
        <v>207</v>
      </c>
      <c r="W195" s="10">
        <v>204</v>
      </c>
      <c r="X195" s="10">
        <v>36</v>
      </c>
      <c r="Y195" s="10">
        <v>88</v>
      </c>
      <c r="Z195" s="10">
        <v>1846</v>
      </c>
      <c r="AA195" s="10">
        <v>3.160958904</v>
      </c>
      <c r="AB195" s="10">
        <v>0.259184</v>
      </c>
      <c r="AC195" s="16">
        <f>IF(ISERROR((J195/W195)*(0.0261231)+(X195/W195)*(-0.0995367)+(P195)*(0.0847392)+(W195/V195)*(-0.0317976)+(N195)*(0.0005908)+((E195-L195)/E195)*(-0.0701565)+(-0.0096755)+0.3942664),"-",((J195/W195)*(0.0261231)+(X195/W195)*(-0.0995367)+(P195)*(0.0847392)+(W195/V195)*(-0.0317976)+(N195)*(0.0005908)+((E195-L195)/E195)*(-0.0701565)+(-0.0096755)+0.3942664))</f>
        <v>0.29245361689982663</v>
      </c>
      <c r="AD195" s="13">
        <f t="shared" si="108"/>
        <v>0.033269616899826604</v>
      </c>
      <c r="AE195" s="11">
        <f t="shared" si="109"/>
        <v>156.30227228091505</v>
      </c>
      <c r="AF195" s="11">
        <f t="shared" si="110"/>
        <v>16.302272280915048</v>
      </c>
      <c r="AG195" s="12">
        <f t="shared" si="111"/>
        <v>0.2517985611510791</v>
      </c>
      <c r="AH195" s="12">
        <f t="shared" si="112"/>
        <v>0.2705479452054795</v>
      </c>
      <c r="AI195" s="12">
        <f t="shared" si="113"/>
        <v>0.37589928057553956</v>
      </c>
      <c r="AJ195" s="12">
        <f t="shared" si="114"/>
        <v>0.646447225781019</v>
      </c>
      <c r="AK195" s="13">
        <f t="shared" si="115"/>
        <v>0.2811191947498472</v>
      </c>
      <c r="AL195" s="13">
        <f t="shared" si="116"/>
        <v>0.29846279500156686</v>
      </c>
      <c r="AM195" s="12">
        <f t="shared" si="117"/>
        <v>0.40521991417430764</v>
      </c>
      <c r="AN195" s="13">
        <f t="shared" si="118"/>
        <v>0.7036827091758745</v>
      </c>
      <c r="AO195" s="13">
        <f t="shared" si="119"/>
        <v>0.029320633598768076</v>
      </c>
      <c r="AP195" s="13">
        <f t="shared" si="120"/>
        <v>0.027914849796087382</v>
      </c>
    </row>
    <row r="196" spans="1:42" ht="12.75">
      <c r="A196" s="10" t="s">
        <v>0</v>
      </c>
      <c r="B196" s="10" t="s">
        <v>530</v>
      </c>
      <c r="C196" s="10" t="s">
        <v>516</v>
      </c>
      <c r="D196" s="10">
        <v>390</v>
      </c>
      <c r="E196" s="10">
        <v>352</v>
      </c>
      <c r="F196" s="10">
        <v>86</v>
      </c>
      <c r="G196" s="10">
        <v>63</v>
      </c>
      <c r="H196" s="10">
        <v>17</v>
      </c>
      <c r="I196" s="10">
        <v>1</v>
      </c>
      <c r="J196" s="10">
        <v>5</v>
      </c>
      <c r="K196" s="10">
        <v>32</v>
      </c>
      <c r="L196" s="10">
        <v>53</v>
      </c>
      <c r="M196" s="10">
        <v>3</v>
      </c>
      <c r="N196" s="10">
        <v>3</v>
      </c>
      <c r="O196" s="10">
        <v>0.0625</v>
      </c>
      <c r="P196" s="10">
        <v>0.20860927152317882</v>
      </c>
      <c r="Q196" s="10">
        <v>0.423841059602649</v>
      </c>
      <c r="R196" s="10">
        <v>0.3675496688741722</v>
      </c>
      <c r="S196" s="10">
        <v>0.0990990990990991</v>
      </c>
      <c r="T196" s="46">
        <v>302</v>
      </c>
      <c r="U196" s="46">
        <v>3</v>
      </c>
      <c r="V196" s="46">
        <v>128</v>
      </c>
      <c r="W196" s="52">
        <v>111</v>
      </c>
      <c r="X196" s="10">
        <v>11</v>
      </c>
      <c r="Y196" s="10">
        <v>63</v>
      </c>
      <c r="Z196" s="10">
        <v>1448</v>
      </c>
      <c r="AA196" s="46">
        <v>3.712820512820513</v>
      </c>
      <c r="AB196" s="10">
        <v>0.2727272727272727</v>
      </c>
      <c r="AC196" s="52">
        <v>0.306255522981378</v>
      </c>
      <c r="AD196" s="13">
        <v>0.033528250254105274</v>
      </c>
      <c r="AE196" s="10">
        <v>95.95960615578613</v>
      </c>
      <c r="AF196" s="11">
        <f t="shared" si="110"/>
        <v>9.959606155786133</v>
      </c>
      <c r="AG196" s="12">
        <f t="shared" si="111"/>
        <v>0.24431818181818182</v>
      </c>
      <c r="AH196" s="12">
        <f t="shared" si="112"/>
        <v>0.31025641025641026</v>
      </c>
      <c r="AI196" s="12">
        <f t="shared" si="113"/>
        <v>0.34375</v>
      </c>
      <c r="AJ196" s="12">
        <f t="shared" si="114"/>
        <v>0.6540064102564103</v>
      </c>
      <c r="AK196" s="13">
        <f t="shared" si="115"/>
        <v>0.2726125174880288</v>
      </c>
      <c r="AL196" s="13">
        <f t="shared" si="116"/>
        <v>0.33579386193791316</v>
      </c>
      <c r="AM196" s="12">
        <f t="shared" si="117"/>
        <v>0.37204433566984696</v>
      </c>
      <c r="AN196" s="13">
        <f t="shared" si="118"/>
        <v>0.7078381976077601</v>
      </c>
      <c r="AO196" s="13">
        <f t="shared" si="119"/>
        <v>0.02829433566984696</v>
      </c>
      <c r="AP196" s="13">
        <f t="shared" si="120"/>
        <v>0.0255374516815029</v>
      </c>
    </row>
    <row r="197" spans="1:42" ht="12.75">
      <c r="A197" s="10" t="s">
        <v>48</v>
      </c>
      <c r="B197" s="10" t="s">
        <v>458</v>
      </c>
      <c r="C197" s="10" t="s">
        <v>560</v>
      </c>
      <c r="D197" s="10">
        <v>588</v>
      </c>
      <c r="E197" s="10">
        <v>510</v>
      </c>
      <c r="F197" s="10">
        <v>132</v>
      </c>
      <c r="G197" s="10">
        <v>98</v>
      </c>
      <c r="H197" s="10">
        <v>19</v>
      </c>
      <c r="I197" s="10">
        <v>8</v>
      </c>
      <c r="J197" s="10">
        <v>7</v>
      </c>
      <c r="K197" s="10">
        <v>60</v>
      </c>
      <c r="L197" s="10">
        <v>93</v>
      </c>
      <c r="M197" s="10">
        <v>2</v>
      </c>
      <c r="N197" s="10">
        <v>49</v>
      </c>
      <c r="O197" s="10">
        <v>0.10628</v>
      </c>
      <c r="P197" s="10">
        <f>Y197/T197</f>
        <v>0.19444444444444445</v>
      </c>
      <c r="Q197" s="10">
        <f>V197/T197</f>
        <v>0.5227272727272727</v>
      </c>
      <c r="R197" s="10">
        <f>W197/T197</f>
        <v>0.2828282828282828</v>
      </c>
      <c r="S197" s="10">
        <f>X197/W197</f>
        <v>0.19642857142857142</v>
      </c>
      <c r="T197" s="10">
        <f>V197+W197+Y197</f>
        <v>396</v>
      </c>
      <c r="U197" s="10">
        <v>8</v>
      </c>
      <c r="V197" s="10">
        <v>207</v>
      </c>
      <c r="W197" s="10">
        <v>112</v>
      </c>
      <c r="X197" s="10">
        <v>22</v>
      </c>
      <c r="Y197" s="10">
        <v>77</v>
      </c>
      <c r="Z197" s="10">
        <v>2466</v>
      </c>
      <c r="AA197" s="10">
        <v>4.193877551</v>
      </c>
      <c r="AB197" s="10">
        <v>0.303398</v>
      </c>
      <c r="AC197" s="16">
        <f>IF(ISERROR((J197/W197)*(0.0261231)+(X197/W197)*(-0.0995367)+(P197)*(0.0847392)+(W197/V197)*(-0.0317976)+(N197)*(0.0005908)+((E197-L197)/E197)*(-0.0701565)+(-0.0093322)+0.3942664),"-",((J197/W197)*(0.0261231)+(X197/W197)*(-0.0995367)+(P197)*(0.0847392)+(W197/V197)*(-0.0317976)+(N197)*(0.0005908)+((E197-L197)/E197)*(-0.0701565)+(-0.0093322)+0.3942664))</f>
        <v>0.33787355419787485</v>
      </c>
      <c r="AD197" s="13">
        <f>AC197-AB197</f>
        <v>0.03447555419787485</v>
      </c>
      <c r="AE197" s="11">
        <f>AC197*(E197-L197-J197+M197)+J197</f>
        <v>146.20390432952445</v>
      </c>
      <c r="AF197" s="11">
        <f t="shared" si="110"/>
        <v>14.203904329524448</v>
      </c>
      <c r="AG197" s="12">
        <f t="shared" si="111"/>
        <v>0.25882352941176473</v>
      </c>
      <c r="AH197" s="12">
        <f t="shared" si="112"/>
        <v>0.3448275862068966</v>
      </c>
      <c r="AI197" s="12">
        <f t="shared" si="113"/>
        <v>0.3431372549019608</v>
      </c>
      <c r="AJ197" s="12">
        <f t="shared" si="114"/>
        <v>0.6879648411088574</v>
      </c>
      <c r="AK197" s="13">
        <f t="shared" si="115"/>
        <v>0.2866743222147538</v>
      </c>
      <c r="AL197" s="13">
        <f t="shared" si="116"/>
        <v>0.36931707643021455</v>
      </c>
      <c r="AM197" s="12">
        <f t="shared" si="117"/>
        <v>0.37098804770494986</v>
      </c>
      <c r="AN197" s="13">
        <f t="shared" si="118"/>
        <v>0.7403051241351644</v>
      </c>
      <c r="AO197" s="13">
        <f t="shared" si="119"/>
        <v>0.027850792802989077</v>
      </c>
      <c r="AP197" s="13">
        <f t="shared" si="120"/>
        <v>0.024489490223317978</v>
      </c>
    </row>
    <row r="198" spans="1:42" ht="12.75">
      <c r="A198" s="10" t="s">
        <v>532</v>
      </c>
      <c r="B198" s="10" t="s">
        <v>274</v>
      </c>
      <c r="C198" s="10" t="s">
        <v>516</v>
      </c>
      <c r="D198" s="10">
        <v>400</v>
      </c>
      <c r="E198" s="10">
        <v>379</v>
      </c>
      <c r="F198" s="10">
        <v>105</v>
      </c>
      <c r="G198" s="10">
        <v>79</v>
      </c>
      <c r="H198" s="10">
        <v>20</v>
      </c>
      <c r="I198" s="10">
        <v>0</v>
      </c>
      <c r="J198" s="10">
        <v>6</v>
      </c>
      <c r="K198" s="10">
        <v>12</v>
      </c>
      <c r="L198" s="10">
        <v>24</v>
      </c>
      <c r="M198" s="10">
        <v>4</v>
      </c>
      <c r="N198" s="10">
        <v>0</v>
      </c>
      <c r="O198" s="10">
        <v>0.03529411764705882</v>
      </c>
      <c r="P198" s="10">
        <v>0.23743016759776536</v>
      </c>
      <c r="Q198" s="10">
        <v>0.4748603351955307</v>
      </c>
      <c r="R198" s="10">
        <v>0.2877094972067039</v>
      </c>
      <c r="S198" s="10">
        <v>0.08737864077669903</v>
      </c>
      <c r="T198" s="46">
        <v>358</v>
      </c>
      <c r="U198" s="46">
        <v>2</v>
      </c>
      <c r="V198" s="46">
        <v>170</v>
      </c>
      <c r="W198" s="52">
        <v>103</v>
      </c>
      <c r="X198" s="10">
        <v>9</v>
      </c>
      <c r="Y198" s="10">
        <v>85</v>
      </c>
      <c r="Z198" s="10">
        <v>1367</v>
      </c>
      <c r="AA198" s="46">
        <v>3.4175</v>
      </c>
      <c r="AB198" s="10">
        <v>0.2804532577903683</v>
      </c>
      <c r="AC198" s="52">
        <v>0.31555303100946974</v>
      </c>
      <c r="AD198" s="13">
        <v>0.03509977321910146</v>
      </c>
      <c r="AE198" s="10">
        <v>117.35413257224334</v>
      </c>
      <c r="AF198" s="11">
        <f t="shared" si="110"/>
        <v>12.354132572243344</v>
      </c>
      <c r="AG198" s="12">
        <f t="shared" si="111"/>
        <v>0.2770448548812665</v>
      </c>
      <c r="AH198" s="12">
        <f t="shared" si="112"/>
        <v>0.29974811083123426</v>
      </c>
      <c r="AI198" s="12">
        <f t="shared" si="113"/>
        <v>0.38522427440633245</v>
      </c>
      <c r="AJ198" s="12">
        <f t="shared" si="114"/>
        <v>0.6849723852375666</v>
      </c>
      <c r="AK198" s="13">
        <f t="shared" si="115"/>
        <v>0.3096415107447054</v>
      </c>
      <c r="AL198" s="13">
        <f t="shared" si="116"/>
        <v>0.3308668326756759</v>
      </c>
      <c r="AM198" s="12">
        <f t="shared" si="117"/>
        <v>0.41782093026977135</v>
      </c>
      <c r="AN198" s="13">
        <f t="shared" si="118"/>
        <v>0.7486877629454473</v>
      </c>
      <c r="AO198" s="13">
        <f t="shared" si="119"/>
        <v>0.032596655863438906</v>
      </c>
      <c r="AP198" s="13">
        <f t="shared" si="120"/>
        <v>0.031118721844441644</v>
      </c>
    </row>
    <row r="199" spans="1:42" ht="12.75">
      <c r="A199" s="10" t="s">
        <v>471</v>
      </c>
      <c r="B199" s="10" t="s">
        <v>472</v>
      </c>
      <c r="C199" s="10" t="s">
        <v>539</v>
      </c>
      <c r="D199" s="10">
        <v>506</v>
      </c>
      <c r="E199" s="10">
        <v>442</v>
      </c>
      <c r="F199" s="10">
        <v>106</v>
      </c>
      <c r="G199" s="10">
        <v>71</v>
      </c>
      <c r="H199" s="10">
        <v>20</v>
      </c>
      <c r="I199" s="10">
        <v>5</v>
      </c>
      <c r="J199" s="10">
        <v>10</v>
      </c>
      <c r="K199" s="10">
        <v>45</v>
      </c>
      <c r="L199" s="10">
        <v>86</v>
      </c>
      <c r="M199" s="10">
        <v>4</v>
      </c>
      <c r="N199" s="10">
        <v>4</v>
      </c>
      <c r="O199" s="10">
        <v>0.04</v>
      </c>
      <c r="P199" s="10">
        <f aca="true" t="shared" si="121" ref="P199:P207">Y199/T199</f>
        <v>0.2022792022792023</v>
      </c>
      <c r="Q199" s="10">
        <f aca="true" t="shared" si="122" ref="Q199:Q207">V199/T199</f>
        <v>0.42735042735042733</v>
      </c>
      <c r="R199" s="10">
        <f aca="true" t="shared" si="123" ref="R199:R207">W199/T199</f>
        <v>0.37037037037037035</v>
      </c>
      <c r="S199" s="10">
        <f aca="true" t="shared" si="124" ref="S199:S207">X199/W199</f>
        <v>0.1</v>
      </c>
      <c r="T199" s="10">
        <f aca="true" t="shared" si="125" ref="T199:T207">V199+W199+Y199</f>
        <v>351</v>
      </c>
      <c r="U199" s="10">
        <v>11</v>
      </c>
      <c r="V199" s="10">
        <v>150</v>
      </c>
      <c r="W199" s="10">
        <v>130</v>
      </c>
      <c r="X199" s="10">
        <v>13</v>
      </c>
      <c r="Y199" s="10">
        <v>71</v>
      </c>
      <c r="Z199" s="10">
        <v>2006</v>
      </c>
      <c r="AA199" s="10">
        <f>Z199/D199</f>
        <v>3.964426877470356</v>
      </c>
      <c r="AB199" s="10">
        <v>0.274286</v>
      </c>
      <c r="AC199" s="16">
        <f>IF(ISERROR((J199/W199)*(0.0261231)+(X199/W199)*(-0.0995367)+(P199)*(0.0847392)+(W199/V199)*(-0.0317976)+(N199)*(0.0005908)+((E199-L199)/E199)*(-0.0701565)+(-0.0123745)+0.3942664),"-",((J199/W199)*(0.0261231)+(X199/W199)*(-0.0995367)+(P199)*(0.0847392)+(W199/V199)*(-0.0317976)+(N199)*(0.0005908)+((E199-L199)/E199)*(-0.0701565)+(-0.0123745)+0.3942664))</f>
        <v>0.3093878167370538</v>
      </c>
      <c r="AD199" s="13">
        <f aca="true" t="shared" si="126" ref="AD199:AD207">AC199-AB199</f>
        <v>0.035101816737053815</v>
      </c>
      <c r="AE199" s="11">
        <f aca="true" t="shared" si="127" ref="AE199:AE207">AC199*(E199-L199-J199+M199)+J199</f>
        <v>118.28573585796883</v>
      </c>
      <c r="AF199" s="11">
        <f t="shared" si="110"/>
        <v>12.285735857968831</v>
      </c>
      <c r="AG199" s="12">
        <f t="shared" si="111"/>
        <v>0.2398190045248869</v>
      </c>
      <c r="AH199" s="12">
        <f t="shared" si="112"/>
        <v>0.32270916334661354</v>
      </c>
      <c r="AI199" s="12">
        <f t="shared" si="113"/>
        <v>0.3597285067873303</v>
      </c>
      <c r="AJ199" s="12">
        <f t="shared" si="114"/>
        <v>0.6824376701339439</v>
      </c>
      <c r="AK199" s="13">
        <f t="shared" si="115"/>
        <v>0.2676147870089793</v>
      </c>
      <c r="AL199" s="13">
        <f t="shared" si="116"/>
        <v>0.34718274075292593</v>
      </c>
      <c r="AM199" s="12">
        <f t="shared" si="117"/>
        <v>0.3875242892714227</v>
      </c>
      <c r="AN199" s="13">
        <f t="shared" si="118"/>
        <v>0.7347070300243486</v>
      </c>
      <c r="AO199" s="13">
        <f t="shared" si="119"/>
        <v>0.027795782484092396</v>
      </c>
      <c r="AP199" s="13">
        <f t="shared" si="120"/>
        <v>0.024473577406312397</v>
      </c>
    </row>
    <row r="200" spans="1:42" ht="12.75">
      <c r="A200" s="10" t="s">
        <v>177</v>
      </c>
      <c r="B200" s="10" t="s">
        <v>178</v>
      </c>
      <c r="C200" s="10" t="s">
        <v>510</v>
      </c>
      <c r="D200" s="10">
        <v>293</v>
      </c>
      <c r="E200" s="10">
        <v>250</v>
      </c>
      <c r="F200" s="10">
        <v>61</v>
      </c>
      <c r="G200" s="10">
        <v>44</v>
      </c>
      <c r="H200" s="10">
        <v>10</v>
      </c>
      <c r="I200" s="10">
        <v>1</v>
      </c>
      <c r="J200" s="10">
        <v>6</v>
      </c>
      <c r="K200" s="10">
        <v>33</v>
      </c>
      <c r="L200" s="10">
        <v>42</v>
      </c>
      <c r="M200" s="10">
        <v>3</v>
      </c>
      <c r="N200" s="10">
        <v>4</v>
      </c>
      <c r="O200" s="10">
        <v>0.0470588</v>
      </c>
      <c r="P200" s="10">
        <f t="shared" si="121"/>
        <v>0.16666666666666666</v>
      </c>
      <c r="Q200" s="10">
        <f t="shared" si="122"/>
        <v>0.40476190476190477</v>
      </c>
      <c r="R200" s="10">
        <f t="shared" si="123"/>
        <v>0.42857142857142855</v>
      </c>
      <c r="S200" s="10">
        <f t="shared" si="124"/>
        <v>0.12222222222222222</v>
      </c>
      <c r="T200" s="10">
        <f t="shared" si="125"/>
        <v>210</v>
      </c>
      <c r="U200" s="10">
        <v>5</v>
      </c>
      <c r="V200" s="10">
        <v>85</v>
      </c>
      <c r="W200" s="10">
        <v>90</v>
      </c>
      <c r="X200" s="10">
        <v>11</v>
      </c>
      <c r="Y200" s="10">
        <v>35</v>
      </c>
      <c r="Z200" s="10">
        <v>1128</v>
      </c>
      <c r="AA200" s="10">
        <v>3.849829352</v>
      </c>
      <c r="AB200" s="10">
        <v>0.268293</v>
      </c>
      <c r="AC200" s="16">
        <f>IF(ISERROR((J200/W200)*(0.0261231)+(X200/W200)*(-0.0995367)+(P200)*(0.0847392)+(W200/V200)*(-0.0317976)+(N200)*(0.0005908)+((E200-L200)/E200)*(-0.0701565)+(-0.0046209)+0.3942664),"-",((J200/W200)*(0.0261231)+(X200/W200)*(-0.0995367)+(P200)*(0.0847392)+(W200/V200)*(-0.0317976)+(N200)*(0.0005908)+((E200-L200)/E200)*(-0.0701565)+(-0.0046209)+0.3942664))</f>
        <v>0.30366958827450985</v>
      </c>
      <c r="AD200" s="13">
        <f t="shared" si="126"/>
        <v>0.035376588274509846</v>
      </c>
      <c r="AE200" s="11">
        <f t="shared" si="127"/>
        <v>68.25226559627453</v>
      </c>
      <c r="AF200" s="11">
        <f t="shared" si="110"/>
        <v>7.252265596274526</v>
      </c>
      <c r="AG200" s="12">
        <f t="shared" si="111"/>
        <v>0.244</v>
      </c>
      <c r="AH200" s="12">
        <f t="shared" si="112"/>
        <v>0.3402061855670103</v>
      </c>
      <c r="AI200" s="12">
        <f t="shared" si="113"/>
        <v>0.368</v>
      </c>
      <c r="AJ200" s="12">
        <f t="shared" si="114"/>
        <v>0.7082061855670103</v>
      </c>
      <c r="AK200" s="13">
        <f t="shared" si="115"/>
        <v>0.2730090623850981</v>
      </c>
      <c r="AL200" s="13">
        <f t="shared" si="116"/>
        <v>0.3651280604682973</v>
      </c>
      <c r="AM200" s="12">
        <f t="shared" si="117"/>
        <v>0.3970090623850981</v>
      </c>
      <c r="AN200" s="13">
        <f t="shared" si="118"/>
        <v>0.7621371228533954</v>
      </c>
      <c r="AO200" s="13">
        <f t="shared" si="119"/>
        <v>0.029009062385098094</v>
      </c>
      <c r="AP200" s="13">
        <f t="shared" si="120"/>
        <v>0.024921874901287</v>
      </c>
    </row>
    <row r="201" spans="1:42" ht="12.75">
      <c r="A201" s="10" t="s">
        <v>257</v>
      </c>
      <c r="B201" s="10" t="s">
        <v>258</v>
      </c>
      <c r="C201" s="10" t="s">
        <v>544</v>
      </c>
      <c r="D201" s="10">
        <v>585</v>
      </c>
      <c r="E201" s="10">
        <v>502</v>
      </c>
      <c r="F201" s="10">
        <v>127</v>
      </c>
      <c r="G201" s="10">
        <v>88</v>
      </c>
      <c r="H201" s="10">
        <v>30</v>
      </c>
      <c r="I201" s="10">
        <v>1</v>
      </c>
      <c r="J201" s="10">
        <v>8</v>
      </c>
      <c r="K201" s="10">
        <v>78</v>
      </c>
      <c r="L201" s="10">
        <v>113</v>
      </c>
      <c r="M201" s="10">
        <v>3</v>
      </c>
      <c r="N201" s="10">
        <v>21</v>
      </c>
      <c r="O201" s="10">
        <v>0.0432432</v>
      </c>
      <c r="P201" s="10">
        <f t="shared" si="121"/>
        <v>0.20971867007672634</v>
      </c>
      <c r="Q201" s="10">
        <f t="shared" si="122"/>
        <v>0.4731457800511509</v>
      </c>
      <c r="R201" s="10">
        <f t="shared" si="123"/>
        <v>0.3171355498721228</v>
      </c>
      <c r="S201" s="10">
        <f t="shared" si="124"/>
        <v>0.04838709677419355</v>
      </c>
      <c r="T201" s="10">
        <f t="shared" si="125"/>
        <v>391</v>
      </c>
      <c r="U201" s="10">
        <v>1</v>
      </c>
      <c r="V201" s="10">
        <v>185</v>
      </c>
      <c r="W201" s="10">
        <v>124</v>
      </c>
      <c r="X201" s="10">
        <v>6</v>
      </c>
      <c r="Y201" s="10">
        <v>82</v>
      </c>
      <c r="Z201" s="10">
        <v>2548</v>
      </c>
      <c r="AA201" s="10">
        <f>Z201/D201</f>
        <v>4.355555555555555</v>
      </c>
      <c r="AB201" s="10">
        <v>0.309896</v>
      </c>
      <c r="AC201" s="16">
        <f>IF(ISERROR((J201/W201)*(0.0261231)+(X201/W201)*(-0.0995367)+(P201)*(0.0847392)+(W201/V201)*(-0.0317976)+(N201)*(0.0005908)+((E201-L201)/E201)*(-0.0701565)+(-0.000348)+0.3942664),"-",((J201/W201)*(0.0261231)+(X201/W201)*(-0.0995367)+(P201)*(0.0847392)+(W201/V201)*(-0.0317976)+(N201)*(0.0005908)+((E201-L201)/E201)*(-0.0701565)+(-0.000348)+0.3942664))</f>
        <v>0.3452883759354617</v>
      </c>
      <c r="AD201" s="13">
        <f t="shared" si="126"/>
        <v>0.035392375935461684</v>
      </c>
      <c r="AE201" s="11">
        <f t="shared" si="127"/>
        <v>140.5907363592173</v>
      </c>
      <c r="AF201" s="11">
        <f t="shared" si="110"/>
        <v>13.590736359217289</v>
      </c>
      <c r="AG201" s="12">
        <f t="shared" si="111"/>
        <v>0.25298804780876494</v>
      </c>
      <c r="AH201" s="12">
        <f t="shared" si="112"/>
        <v>0.3527397260273973</v>
      </c>
      <c r="AI201" s="12">
        <f t="shared" si="113"/>
        <v>0.3665338645418327</v>
      </c>
      <c r="AJ201" s="12">
        <f t="shared" si="114"/>
        <v>0.71927359056923</v>
      </c>
      <c r="AK201" s="13">
        <f t="shared" si="115"/>
        <v>0.28006122780720577</v>
      </c>
      <c r="AL201" s="13">
        <f t="shared" si="116"/>
        <v>0.37601153486167344</v>
      </c>
      <c r="AM201" s="12">
        <f t="shared" si="117"/>
        <v>0.3936070445402735</v>
      </c>
      <c r="AN201" s="13">
        <f t="shared" si="118"/>
        <v>0.769618579401947</v>
      </c>
      <c r="AO201" s="13">
        <f t="shared" si="119"/>
        <v>0.027073179998440833</v>
      </c>
      <c r="AP201" s="13">
        <f t="shared" si="120"/>
        <v>0.023271808834276153</v>
      </c>
    </row>
    <row r="202" spans="1:42" ht="12.75">
      <c r="A202" s="10" t="s">
        <v>387</v>
      </c>
      <c r="B202" s="10" t="s">
        <v>388</v>
      </c>
      <c r="C202" s="10" t="s">
        <v>514</v>
      </c>
      <c r="D202" s="10">
        <v>579</v>
      </c>
      <c r="E202" s="10">
        <v>521</v>
      </c>
      <c r="F202" s="10">
        <v>128</v>
      </c>
      <c r="G202" s="10">
        <v>88</v>
      </c>
      <c r="H202" s="10">
        <v>27</v>
      </c>
      <c r="I202" s="10">
        <v>1</v>
      </c>
      <c r="J202" s="10">
        <v>12</v>
      </c>
      <c r="K202" s="10">
        <v>47</v>
      </c>
      <c r="L202" s="10">
        <v>90</v>
      </c>
      <c r="M202" s="10">
        <v>9</v>
      </c>
      <c r="N202" s="10">
        <v>5</v>
      </c>
      <c r="O202" s="10">
        <v>0.0441176</v>
      </c>
      <c r="P202" s="10">
        <f t="shared" si="121"/>
        <v>0.15945330296127563</v>
      </c>
      <c r="Q202" s="10">
        <f t="shared" si="122"/>
        <v>0.4646924829157175</v>
      </c>
      <c r="R202" s="10">
        <f t="shared" si="123"/>
        <v>0.37585421412300685</v>
      </c>
      <c r="S202" s="10">
        <f t="shared" si="124"/>
        <v>0.15757575757575756</v>
      </c>
      <c r="T202" s="10">
        <f t="shared" si="125"/>
        <v>439</v>
      </c>
      <c r="U202" s="10">
        <v>2</v>
      </c>
      <c r="V202" s="10">
        <v>204</v>
      </c>
      <c r="W202" s="10">
        <v>165</v>
      </c>
      <c r="X202" s="10">
        <v>26</v>
      </c>
      <c r="Y202" s="10">
        <v>70</v>
      </c>
      <c r="Z202" s="10">
        <v>2202</v>
      </c>
      <c r="AA202" s="10">
        <v>3.803108808</v>
      </c>
      <c r="AB202" s="10">
        <v>0.271028</v>
      </c>
      <c r="AC202" s="16">
        <f>IF(ISERROR((J202/W202)*(0.0261231)+(X202/W202)*(-0.0995367)+(P202)*(0.0847392)+(W202/V202)*(-0.0317976)+(N202)*(0.0005908)+((E202-L202)/E202)*(-0.0701565)+(-0.0067261)+0.3942664),"-",((J202/W202)*(0.0261231)+(X202/W202)*(-0.0995367)+(P202)*(0.0847392)+(W202/V202)*(-0.0317976)+(N202)*(0.0005908)+((E202-L202)/E202)*(-0.0701565)+(-0.0067261)+0.3942664))</f>
        <v>0.306465554247742</v>
      </c>
      <c r="AD202" s="13">
        <f t="shared" si="126"/>
        <v>0.03543755424774203</v>
      </c>
      <c r="AE202" s="11">
        <f t="shared" si="127"/>
        <v>143.1672572180336</v>
      </c>
      <c r="AF202" s="11">
        <f t="shared" si="110"/>
        <v>15.167257218033598</v>
      </c>
      <c r="AG202" s="12">
        <f t="shared" si="111"/>
        <v>0.2456813819577735</v>
      </c>
      <c r="AH202" s="12">
        <f t="shared" si="112"/>
        <v>0.30569948186528495</v>
      </c>
      <c r="AI202" s="12">
        <f t="shared" si="113"/>
        <v>0.3723608445297505</v>
      </c>
      <c r="AJ202" s="12">
        <f t="shared" si="114"/>
        <v>0.6780603263950354</v>
      </c>
      <c r="AK202" s="13">
        <f t="shared" si="115"/>
        <v>0.27479320003461344</v>
      </c>
      <c r="AL202" s="13">
        <f t="shared" si="116"/>
        <v>0.3318950901865865</v>
      </c>
      <c r="AM202" s="12">
        <f t="shared" si="117"/>
        <v>0.4014726626065904</v>
      </c>
      <c r="AN202" s="13">
        <f t="shared" si="118"/>
        <v>0.733367752793177</v>
      </c>
      <c r="AO202" s="13">
        <f t="shared" si="119"/>
        <v>0.029111818076839935</v>
      </c>
      <c r="AP202" s="13">
        <f t="shared" si="120"/>
        <v>0.026195608321301578</v>
      </c>
    </row>
    <row r="203" spans="1:42" s="29" customFormat="1" ht="12.75">
      <c r="A203" s="29" t="s">
        <v>331</v>
      </c>
      <c r="B203" s="29" t="s">
        <v>332</v>
      </c>
      <c r="C203" s="29" t="s">
        <v>511</v>
      </c>
      <c r="D203" s="29">
        <v>651</v>
      </c>
      <c r="E203" s="29">
        <v>579</v>
      </c>
      <c r="F203" s="29">
        <v>173</v>
      </c>
      <c r="G203" s="29">
        <v>107</v>
      </c>
      <c r="H203" s="29">
        <v>29</v>
      </c>
      <c r="I203" s="29">
        <v>0</v>
      </c>
      <c r="J203" s="29">
        <v>37</v>
      </c>
      <c r="K203" s="29">
        <v>61</v>
      </c>
      <c r="L203" s="29">
        <v>58</v>
      </c>
      <c r="M203" s="29">
        <v>7</v>
      </c>
      <c r="N203" s="29">
        <v>9</v>
      </c>
      <c r="O203" s="29">
        <v>0.0508475</v>
      </c>
      <c r="P203" s="10">
        <f t="shared" si="121"/>
        <v>0.17045454545454544</v>
      </c>
      <c r="Q203" s="10">
        <f t="shared" si="122"/>
        <v>0.44696969696969696</v>
      </c>
      <c r="R203" s="10">
        <f t="shared" si="123"/>
        <v>0.38257575757575757</v>
      </c>
      <c r="S203" s="10">
        <f t="shared" si="124"/>
        <v>0.10396039603960396</v>
      </c>
      <c r="T203" s="10">
        <f t="shared" si="125"/>
        <v>528</v>
      </c>
      <c r="U203" s="29">
        <v>4</v>
      </c>
      <c r="V203" s="29">
        <v>236</v>
      </c>
      <c r="W203" s="29">
        <v>202</v>
      </c>
      <c r="X203" s="29">
        <v>21</v>
      </c>
      <c r="Y203" s="29">
        <v>90</v>
      </c>
      <c r="Z203" s="29">
        <v>2378</v>
      </c>
      <c r="AA203" s="29">
        <v>3.652841782</v>
      </c>
      <c r="AB203" s="29">
        <v>0.276986</v>
      </c>
      <c r="AC203" s="16">
        <f>IF(ISERROR((J203/W203)*(0.0261231)+(X203/W203)*(-0.0995367)+(P203)*(0.0847392)+(W203/V203)*(-0.0317976)+(N203)*(0.0005908)+((E203-L203)/E203)*(-0.0701565)+(-0.0056482)+0.3942664),"-",((J203/W203)*(0.0261231)+(X203/W203)*(-0.0995367)+(P203)*(0.0847392)+(W203/V203)*(-0.0317976)+(N203)*(0.0005908)+((E203-L203)/E203)*(-0.0701565)+(-0.0056482)+0.3942664))</f>
        <v>0.3124713083320021</v>
      </c>
      <c r="AD203" s="42">
        <f t="shared" si="126"/>
        <v>0.035485308332002086</v>
      </c>
      <c r="AE203" s="45">
        <f t="shared" si="127"/>
        <v>190.42341239101302</v>
      </c>
      <c r="AF203" s="45">
        <f t="shared" si="110"/>
        <v>17.423412391013017</v>
      </c>
      <c r="AG203" s="28">
        <f t="shared" si="111"/>
        <v>0.2987910189982729</v>
      </c>
      <c r="AH203" s="28">
        <f t="shared" si="112"/>
        <v>0.3655913978494624</v>
      </c>
      <c r="AI203" s="28">
        <f t="shared" si="113"/>
        <v>0.5457685664939551</v>
      </c>
      <c r="AJ203" s="28">
        <f t="shared" si="114"/>
        <v>0.9113599643434175</v>
      </c>
      <c r="AK203" s="42">
        <f t="shared" si="115"/>
        <v>0.3288832683782608</v>
      </c>
      <c r="AL203" s="42">
        <f t="shared" si="116"/>
        <v>0.3923554721828157</v>
      </c>
      <c r="AM203" s="28">
        <f t="shared" si="117"/>
        <v>0.5758608158739431</v>
      </c>
      <c r="AN203" s="42">
        <f t="shared" si="118"/>
        <v>0.9682162880567589</v>
      </c>
      <c r="AO203" s="42">
        <f t="shared" si="119"/>
        <v>0.030092249379987945</v>
      </c>
      <c r="AP203" s="42">
        <f t="shared" si="120"/>
        <v>0.026764074333353316</v>
      </c>
    </row>
    <row r="204" spans="1:42" ht="12.75">
      <c r="A204" s="10" t="s">
        <v>208</v>
      </c>
      <c r="B204" s="10" t="s">
        <v>209</v>
      </c>
      <c r="C204" s="10" t="s">
        <v>513</v>
      </c>
      <c r="D204" s="10">
        <v>436</v>
      </c>
      <c r="E204" s="10">
        <v>373</v>
      </c>
      <c r="F204" s="10">
        <v>83</v>
      </c>
      <c r="G204" s="10">
        <v>52</v>
      </c>
      <c r="H204" s="10">
        <v>20</v>
      </c>
      <c r="I204" s="10">
        <v>3</v>
      </c>
      <c r="J204" s="10">
        <v>8</v>
      </c>
      <c r="K204" s="10">
        <v>38</v>
      </c>
      <c r="L204" s="10">
        <v>87</v>
      </c>
      <c r="M204" s="10">
        <v>2</v>
      </c>
      <c r="N204" s="10">
        <v>11</v>
      </c>
      <c r="O204" s="10">
        <v>0.103448</v>
      </c>
      <c r="P204" s="10">
        <f t="shared" si="121"/>
        <v>0.17437722419928825</v>
      </c>
      <c r="Q204" s="10">
        <f t="shared" si="122"/>
        <v>0.4128113879003559</v>
      </c>
      <c r="R204" s="10">
        <f t="shared" si="123"/>
        <v>0.4128113879003559</v>
      </c>
      <c r="S204" s="10">
        <f t="shared" si="124"/>
        <v>0.19827586206896552</v>
      </c>
      <c r="T204" s="10">
        <f t="shared" si="125"/>
        <v>281</v>
      </c>
      <c r="U204" s="10">
        <v>18</v>
      </c>
      <c r="V204" s="10">
        <v>116</v>
      </c>
      <c r="W204" s="10">
        <v>116</v>
      </c>
      <c r="X204" s="10">
        <v>23</v>
      </c>
      <c r="Y204" s="10">
        <v>49</v>
      </c>
      <c r="Z204" s="10">
        <v>1728</v>
      </c>
      <c r="AA204" s="10">
        <v>3.963302752</v>
      </c>
      <c r="AB204" s="10">
        <v>0.267857</v>
      </c>
      <c r="AC204" s="16">
        <f>IF(ISERROR((J204/W204)*(0.0261231)+(X204/W204)*(-0.0995367)+(P204)*(0.0847392)+(W204/V204)*(-0.0317976)+(N204)*(0.0005908)+((E204-L204)/E204)*(-0.0701565)+(-0.0081967)+0.3942664),"-",((J204/W204)*(0.0261231)+(X204/W204)*(-0.0995367)+(P204)*(0.0847392)+(W204/V204)*(-0.0317976)+(N204)*(0.0005908)+((E204-L204)/E204)*(-0.0701565)+(-0.0081967)+0.3942664))</f>
        <v>0.30382043500927103</v>
      </c>
      <c r="AD204" s="13">
        <f t="shared" si="126"/>
        <v>0.035963435009271016</v>
      </c>
      <c r="AE204" s="11">
        <f t="shared" si="127"/>
        <v>93.0697218025959</v>
      </c>
      <c r="AF204" s="11">
        <f t="shared" si="110"/>
        <v>10.069721802595893</v>
      </c>
      <c r="AG204" s="12">
        <f t="shared" si="111"/>
        <v>0.2225201072386059</v>
      </c>
      <c r="AH204" s="12">
        <f t="shared" si="112"/>
        <v>0.3225058004640371</v>
      </c>
      <c r="AI204" s="12">
        <f t="shared" si="113"/>
        <v>0.3485254691689008</v>
      </c>
      <c r="AJ204" s="12">
        <f t="shared" si="114"/>
        <v>0.6710312696329379</v>
      </c>
      <c r="AK204" s="13">
        <f t="shared" si="115"/>
        <v>0.24951668043591393</v>
      </c>
      <c r="AL204" s="13">
        <f t="shared" si="116"/>
        <v>0.34586942413595334</v>
      </c>
      <c r="AM204" s="12">
        <f t="shared" si="117"/>
        <v>0.37552204236620884</v>
      </c>
      <c r="AN204" s="13">
        <f t="shared" si="118"/>
        <v>0.7213914665021621</v>
      </c>
      <c r="AO204" s="13">
        <f t="shared" si="119"/>
        <v>0.026996573197308027</v>
      </c>
      <c r="AP204" s="13">
        <f t="shared" si="120"/>
        <v>0.023363623671916245</v>
      </c>
    </row>
    <row r="205" spans="1:42" ht="12.75">
      <c r="A205" s="10" t="s">
        <v>179</v>
      </c>
      <c r="B205" s="10" t="s">
        <v>180</v>
      </c>
      <c r="C205" s="10" t="s">
        <v>549</v>
      </c>
      <c r="D205" s="10">
        <v>678</v>
      </c>
      <c r="E205" s="10">
        <v>572</v>
      </c>
      <c r="F205" s="10">
        <v>148</v>
      </c>
      <c r="G205" s="10">
        <v>86</v>
      </c>
      <c r="H205" s="10">
        <v>34</v>
      </c>
      <c r="I205" s="10">
        <v>5</v>
      </c>
      <c r="J205" s="10">
        <v>23</v>
      </c>
      <c r="K205" s="10">
        <v>89</v>
      </c>
      <c r="L205" s="10">
        <v>126</v>
      </c>
      <c r="M205" s="10">
        <v>6</v>
      </c>
      <c r="N205" s="10">
        <v>23</v>
      </c>
      <c r="O205" s="10">
        <v>0.121387</v>
      </c>
      <c r="P205" s="10">
        <f t="shared" si="121"/>
        <v>0.19955654101995565</v>
      </c>
      <c r="Q205" s="10">
        <f t="shared" si="122"/>
        <v>0.3835920177383592</v>
      </c>
      <c r="R205" s="10">
        <f t="shared" si="123"/>
        <v>0.41685144124168516</v>
      </c>
      <c r="S205" s="10">
        <f t="shared" si="124"/>
        <v>0.06382978723404255</v>
      </c>
      <c r="T205" s="10">
        <f t="shared" si="125"/>
        <v>451</v>
      </c>
      <c r="U205" s="10">
        <v>9</v>
      </c>
      <c r="V205" s="10">
        <v>173</v>
      </c>
      <c r="W205" s="10">
        <v>188</v>
      </c>
      <c r="X205" s="10">
        <v>12</v>
      </c>
      <c r="Y205" s="10">
        <v>90</v>
      </c>
      <c r="Z205" s="10">
        <v>2832</v>
      </c>
      <c r="AA205" s="10">
        <v>4.17699115</v>
      </c>
      <c r="AB205" s="10">
        <v>0.291375</v>
      </c>
      <c r="AC205" s="16">
        <f>IF(ISERROR((J205/W205)*(0.0261231)+(X205/W205)*(-0.0995367)+(P205)*(0.0847392)+(W205/V205)*(-0.0317976)+(N205)*(0.0005908)+((E205-L205)/E205)*(-0.0701565)+(-0.0047562)+0.3942664),"-",((J205/W205)*(0.0261231)+(X205/W205)*(-0.0995367)+(P205)*(0.0847392)+(W205/V205)*(-0.0317976)+(N205)*(0.0005908)+((E205-L205)/E205)*(-0.0701565)+(-0.0047562)+0.3942664))</f>
        <v>0.32759430328279604</v>
      </c>
      <c r="AD205" s="13">
        <f t="shared" si="126"/>
        <v>0.036219303282796045</v>
      </c>
      <c r="AE205" s="11">
        <f t="shared" si="127"/>
        <v>163.5379561083195</v>
      </c>
      <c r="AF205" s="11">
        <f t="shared" si="110"/>
        <v>15.537956108319491</v>
      </c>
      <c r="AG205" s="12">
        <f t="shared" si="111"/>
        <v>0.25874125874125875</v>
      </c>
      <c r="AH205" s="12">
        <f t="shared" si="112"/>
        <v>0.363905325443787</v>
      </c>
      <c r="AI205" s="12">
        <f t="shared" si="113"/>
        <v>0.44405594405594406</v>
      </c>
      <c r="AJ205" s="12">
        <f t="shared" si="114"/>
        <v>0.8079612694997311</v>
      </c>
      <c r="AK205" s="13">
        <f t="shared" si="115"/>
        <v>0.2859055176718872</v>
      </c>
      <c r="AL205" s="13">
        <f t="shared" si="116"/>
        <v>0.3868904676158572</v>
      </c>
      <c r="AM205" s="12">
        <f t="shared" si="117"/>
        <v>0.4712202029865725</v>
      </c>
      <c r="AN205" s="13">
        <f t="shared" si="118"/>
        <v>0.8581106706024297</v>
      </c>
      <c r="AO205" s="13">
        <f t="shared" si="119"/>
        <v>0.02716425893062846</v>
      </c>
      <c r="AP205" s="13">
        <f t="shared" si="120"/>
        <v>0.022985142172070205</v>
      </c>
    </row>
    <row r="206" spans="1:42" ht="12.75">
      <c r="A206" s="10" t="s">
        <v>368</v>
      </c>
      <c r="B206" s="10" t="s">
        <v>369</v>
      </c>
      <c r="C206" s="10" t="s">
        <v>559</v>
      </c>
      <c r="D206" s="10">
        <v>381</v>
      </c>
      <c r="E206" s="10">
        <v>350</v>
      </c>
      <c r="F206" s="10">
        <v>93</v>
      </c>
      <c r="G206" s="10">
        <v>77</v>
      </c>
      <c r="H206" s="10">
        <v>10</v>
      </c>
      <c r="I206" s="10">
        <v>2</v>
      </c>
      <c r="J206" s="10">
        <v>4</v>
      </c>
      <c r="K206" s="10">
        <v>23</v>
      </c>
      <c r="L206" s="10">
        <v>51</v>
      </c>
      <c r="M206" s="10">
        <v>2</v>
      </c>
      <c r="N206" s="10">
        <v>20</v>
      </c>
      <c r="O206" s="10">
        <v>0.0547945</v>
      </c>
      <c r="P206" s="10">
        <f t="shared" si="121"/>
        <v>0.2516778523489933</v>
      </c>
      <c r="Q206" s="10">
        <f t="shared" si="122"/>
        <v>0.4899328859060403</v>
      </c>
      <c r="R206" s="10">
        <f t="shared" si="123"/>
        <v>0.25838926174496646</v>
      </c>
      <c r="S206" s="10">
        <f t="shared" si="124"/>
        <v>0.11688311688311688</v>
      </c>
      <c r="T206" s="10">
        <f t="shared" si="125"/>
        <v>298</v>
      </c>
      <c r="U206" s="10">
        <v>4</v>
      </c>
      <c r="V206" s="10">
        <v>146</v>
      </c>
      <c r="W206" s="10">
        <v>77</v>
      </c>
      <c r="X206" s="10">
        <v>9</v>
      </c>
      <c r="Y206" s="10">
        <v>75</v>
      </c>
      <c r="Z206" s="10">
        <v>1435</v>
      </c>
      <c r="AA206" s="10">
        <v>3.766404199</v>
      </c>
      <c r="AB206" s="10">
        <v>0.299663</v>
      </c>
      <c r="AC206" s="16">
        <f>IF(ISERROR((J206/W206)*(0.0261231)+(X206/W206)*(-0.0995367)+(P206)*(0.0847392)+(W206/V206)*(-0.0317976)+(N206)*(0.0005908)+((E206-L206)/E206)*(-0.0701565)+(-0.0045138)+0.3942664),"-",((J206/W206)*(0.0261231)+(X206/W206)*(-0.0995367)+(P206)*(0.0847392)+(W206/V206)*(-0.0317976)+(N206)*(0.0005908)+((E206-L206)/E206)*(-0.0701565)+(-0.0045138)+0.3942664))</f>
        <v>0.33591480144378283</v>
      </c>
      <c r="AD206" s="13">
        <f t="shared" si="126"/>
        <v>0.036251801443782816</v>
      </c>
      <c r="AE206" s="11">
        <f t="shared" si="127"/>
        <v>103.7666960288035</v>
      </c>
      <c r="AF206" s="11">
        <f t="shared" si="110"/>
        <v>10.766696028803494</v>
      </c>
      <c r="AG206" s="12">
        <f t="shared" si="111"/>
        <v>0.26571428571428574</v>
      </c>
      <c r="AH206" s="12">
        <f t="shared" si="112"/>
        <v>0.316622691292876</v>
      </c>
      <c r="AI206" s="12">
        <f t="shared" si="113"/>
        <v>0.33714285714285713</v>
      </c>
      <c r="AJ206" s="12">
        <f t="shared" si="114"/>
        <v>0.6537655484357332</v>
      </c>
      <c r="AK206" s="13">
        <f t="shared" si="115"/>
        <v>0.29647627436801</v>
      </c>
      <c r="AL206" s="13">
        <f t="shared" si="116"/>
        <v>0.34503086023431</v>
      </c>
      <c r="AM206" s="12">
        <f t="shared" si="117"/>
        <v>0.3679048457965814</v>
      </c>
      <c r="AN206" s="13">
        <f t="shared" si="118"/>
        <v>0.7129357060308914</v>
      </c>
      <c r="AO206" s="13">
        <f t="shared" si="119"/>
        <v>0.03076198865372426</v>
      </c>
      <c r="AP206" s="13">
        <f t="shared" si="120"/>
        <v>0.028408168941433998</v>
      </c>
    </row>
    <row r="207" spans="1:42" ht="12.75">
      <c r="A207" s="10" t="s">
        <v>174</v>
      </c>
      <c r="B207" s="10" t="s">
        <v>159</v>
      </c>
      <c r="C207" s="10" t="s">
        <v>510</v>
      </c>
      <c r="D207" s="10">
        <v>454</v>
      </c>
      <c r="E207" s="10">
        <v>398</v>
      </c>
      <c r="F207" s="10">
        <v>103</v>
      </c>
      <c r="G207" s="10">
        <v>65</v>
      </c>
      <c r="H207" s="10">
        <v>21</v>
      </c>
      <c r="I207" s="10">
        <v>6</v>
      </c>
      <c r="J207" s="10">
        <v>11</v>
      </c>
      <c r="K207" s="10">
        <v>39</v>
      </c>
      <c r="L207" s="10">
        <v>47</v>
      </c>
      <c r="M207" s="10">
        <v>2</v>
      </c>
      <c r="N207" s="10">
        <v>14</v>
      </c>
      <c r="O207" s="10">
        <v>0.0206897</v>
      </c>
      <c r="P207" s="10">
        <f t="shared" si="121"/>
        <v>0.1274787535410765</v>
      </c>
      <c r="Q207" s="10">
        <f t="shared" si="122"/>
        <v>0.41076487252124644</v>
      </c>
      <c r="R207" s="10">
        <f t="shared" si="123"/>
        <v>0.46175637393767704</v>
      </c>
      <c r="S207" s="10">
        <f t="shared" si="124"/>
        <v>0.0736196319018405</v>
      </c>
      <c r="T207" s="10">
        <f t="shared" si="125"/>
        <v>353</v>
      </c>
      <c r="U207" s="10">
        <v>14</v>
      </c>
      <c r="V207" s="10">
        <v>145</v>
      </c>
      <c r="W207" s="10">
        <v>163</v>
      </c>
      <c r="X207" s="10">
        <v>12</v>
      </c>
      <c r="Y207" s="10">
        <v>45</v>
      </c>
      <c r="Z207" s="10">
        <v>1767</v>
      </c>
      <c r="AA207" s="10">
        <v>3.892070485</v>
      </c>
      <c r="AB207" s="10">
        <v>0.269006</v>
      </c>
      <c r="AC207" s="16">
        <f>IF(ISERROR((J207/W207)*(0.0261231)+(X207/W207)*(-0.0995367)+(P207)*(0.0847392)+(W207/V207)*(-0.0317976)+(N207)*(0.0005908)+((E207-L207)/E207)*(-0.0701565)+(-0.0046209)+0.3942664),"-",((J207/W207)*(0.0261231)+(X207/W207)*(-0.0995367)+(P207)*(0.0847392)+(W207/V207)*(-0.0317976)+(N207)*(0.0005908)+((E207-L207)/E207)*(-0.0701565)+(-0.0046209)+0.3942664))</f>
        <v>0.3055376255045094</v>
      </c>
      <c r="AD207" s="13">
        <f t="shared" si="126"/>
        <v>0.03653162550450939</v>
      </c>
      <c r="AE207" s="11">
        <f t="shared" si="127"/>
        <v>115.49386792254222</v>
      </c>
      <c r="AF207" s="11">
        <f t="shared" si="110"/>
        <v>12.493867922542222</v>
      </c>
      <c r="AG207" s="12">
        <f t="shared" si="111"/>
        <v>0.25879396984924624</v>
      </c>
      <c r="AH207" s="12">
        <f t="shared" si="112"/>
        <v>0.3443708609271523</v>
      </c>
      <c r="AI207" s="12">
        <f t="shared" si="113"/>
        <v>0.4020100502512563</v>
      </c>
      <c r="AJ207" s="12">
        <f t="shared" si="114"/>
        <v>0.7463809111784085</v>
      </c>
      <c r="AK207" s="13">
        <f t="shared" si="115"/>
        <v>0.2901855977953322</v>
      </c>
      <c r="AL207" s="13">
        <f t="shared" si="116"/>
        <v>0.37195114331687024</v>
      </c>
      <c r="AM207" s="12">
        <f t="shared" si="117"/>
        <v>0.43340167819734227</v>
      </c>
      <c r="AN207" s="13">
        <f t="shared" si="118"/>
        <v>0.8053528215142125</v>
      </c>
      <c r="AO207" s="13">
        <f t="shared" si="119"/>
        <v>0.031391627946085965</v>
      </c>
      <c r="AP207" s="13">
        <f t="shared" si="120"/>
        <v>0.027580282389717936</v>
      </c>
    </row>
    <row r="208" spans="1:42" ht="12.75">
      <c r="A208" s="10" t="s">
        <v>520</v>
      </c>
      <c r="B208" s="10" t="s">
        <v>262</v>
      </c>
      <c r="C208" s="10" t="s">
        <v>516</v>
      </c>
      <c r="D208" s="10">
        <v>519</v>
      </c>
      <c r="E208" s="10">
        <v>480</v>
      </c>
      <c r="F208" s="10">
        <v>119</v>
      </c>
      <c r="G208" s="10">
        <v>87</v>
      </c>
      <c r="H208" s="10">
        <v>24</v>
      </c>
      <c r="I208" s="10">
        <v>1</v>
      </c>
      <c r="J208" s="10">
        <v>7</v>
      </c>
      <c r="K208" s="10">
        <v>22</v>
      </c>
      <c r="L208" s="10">
        <v>75</v>
      </c>
      <c r="M208" s="10">
        <v>2</v>
      </c>
      <c r="N208" s="10">
        <v>14</v>
      </c>
      <c r="O208" s="10">
        <v>0.06989247311827956</v>
      </c>
      <c r="P208" s="10">
        <v>0.1728395061728395</v>
      </c>
      <c r="Q208" s="10">
        <v>0.45925925925925926</v>
      </c>
      <c r="R208" s="10">
        <v>0.36790123456790125</v>
      </c>
      <c r="S208" s="10">
        <v>0.11409395973154363</v>
      </c>
      <c r="T208" s="46">
        <v>405</v>
      </c>
      <c r="U208" s="46">
        <v>6</v>
      </c>
      <c r="V208" s="46">
        <v>186</v>
      </c>
      <c r="W208" s="52">
        <v>149</v>
      </c>
      <c r="X208" s="10">
        <v>17</v>
      </c>
      <c r="Y208" s="10">
        <v>70</v>
      </c>
      <c r="Z208" s="10">
        <v>1996</v>
      </c>
      <c r="AA208" s="46">
        <v>3.8458574181117533</v>
      </c>
      <c r="AB208" s="10">
        <v>0.28</v>
      </c>
      <c r="AC208" s="52">
        <v>0.3165624552073002</v>
      </c>
      <c r="AD208" s="13">
        <v>0.03656245520730017</v>
      </c>
      <c r="AE208" s="10">
        <v>133.52852521575608</v>
      </c>
      <c r="AF208" s="11">
        <f t="shared" si="110"/>
        <v>14.528525215756076</v>
      </c>
      <c r="AG208" s="12">
        <f t="shared" si="111"/>
        <v>0.24791666666666667</v>
      </c>
      <c r="AH208" s="12">
        <f t="shared" si="112"/>
        <v>0.28823529411764703</v>
      </c>
      <c r="AI208" s="12">
        <f t="shared" si="113"/>
        <v>0.34791666666666665</v>
      </c>
      <c r="AJ208" s="12">
        <f t="shared" si="114"/>
        <v>0.6361519607843137</v>
      </c>
      <c r="AK208" s="13">
        <f t="shared" si="115"/>
        <v>0.2781844275328252</v>
      </c>
      <c r="AL208" s="13">
        <f t="shared" si="116"/>
        <v>0.3167225984622668</v>
      </c>
      <c r="AM208" s="12">
        <f t="shared" si="117"/>
        <v>0.37818442753282516</v>
      </c>
      <c r="AN208" s="13">
        <f t="shared" si="118"/>
        <v>0.694907025995092</v>
      </c>
      <c r="AO208" s="13">
        <f t="shared" si="119"/>
        <v>0.03026776086615851</v>
      </c>
      <c r="AP208" s="13">
        <f t="shared" si="120"/>
        <v>0.028487304344619768</v>
      </c>
    </row>
    <row r="209" spans="1:42" ht="12.75">
      <c r="A209" s="10" t="s">
        <v>28</v>
      </c>
      <c r="B209" s="10" t="s">
        <v>361</v>
      </c>
      <c r="C209" s="10" t="s">
        <v>564</v>
      </c>
      <c r="D209" s="10">
        <v>288</v>
      </c>
      <c r="E209" s="10">
        <v>264</v>
      </c>
      <c r="F209" s="10">
        <v>60</v>
      </c>
      <c r="G209" s="10">
        <v>40</v>
      </c>
      <c r="H209" s="10">
        <v>16</v>
      </c>
      <c r="I209" s="10">
        <v>0</v>
      </c>
      <c r="J209" s="10">
        <v>4</v>
      </c>
      <c r="K209" s="10">
        <v>19</v>
      </c>
      <c r="L209" s="10">
        <v>44</v>
      </c>
      <c r="M209" s="10">
        <v>2</v>
      </c>
      <c r="N209" s="10">
        <v>0</v>
      </c>
      <c r="O209" s="10">
        <v>0.0512821</v>
      </c>
      <c r="P209" s="10">
        <f>Y209/T209</f>
        <v>0.18468468468468469</v>
      </c>
      <c r="Q209" s="10">
        <f>V209/T209</f>
        <v>0.35135135135135137</v>
      </c>
      <c r="R209" s="10">
        <f>W209/T209</f>
        <v>0.46396396396396394</v>
      </c>
      <c r="S209" s="10">
        <f>X209/W209</f>
        <v>0.13592233009708737</v>
      </c>
      <c r="T209" s="10">
        <f>V209+W209+Y209</f>
        <v>222</v>
      </c>
      <c r="U209" s="10">
        <v>3</v>
      </c>
      <c r="V209" s="10">
        <v>78</v>
      </c>
      <c r="W209" s="10">
        <v>103</v>
      </c>
      <c r="X209" s="10">
        <v>14</v>
      </c>
      <c r="Y209" s="10">
        <v>41</v>
      </c>
      <c r="Z209" s="10">
        <v>1106</v>
      </c>
      <c r="AA209" s="10">
        <v>3.840277778</v>
      </c>
      <c r="AB209" s="10">
        <v>0.256881</v>
      </c>
      <c r="AC209" s="16">
        <f>IF(ISERROR((J209/W209)*(0.0261231)+(X209/W209)*(-0.0995367)+(P209)*(0.0847392)+(W209/V209)*(-0.0317976)+(N209)*(0.0005908)+((E209-L209)/E209)*(-0.0701565)+(-0.0034644)+0.3942664),"-",((J209/W209)*(0.0261231)+(X209/W209)*(-0.0995367)+(P209)*(0.0847392)+(W209/V209)*(-0.0317976)+(N209)*(0.0005908)+((E209-L209)/E209)*(-0.0701565)+(-0.0034644)+0.3942664))</f>
        <v>0.29348437309710756</v>
      </c>
      <c r="AD209" s="13">
        <f>AC209-AB209</f>
        <v>0.03660337309710754</v>
      </c>
      <c r="AE209" s="11">
        <f>AC209*(E209-L209-J209+M209)+J209</f>
        <v>67.97959333516945</v>
      </c>
      <c r="AF209" s="11">
        <f t="shared" si="110"/>
        <v>7.979593335169454</v>
      </c>
      <c r="AG209" s="12">
        <f t="shared" si="111"/>
        <v>0.22727272727272727</v>
      </c>
      <c r="AH209" s="12">
        <f t="shared" si="112"/>
        <v>0.2847222222222222</v>
      </c>
      <c r="AI209" s="12">
        <f t="shared" si="113"/>
        <v>0.3446969696969697</v>
      </c>
      <c r="AJ209" s="12">
        <f t="shared" si="114"/>
        <v>0.6294191919191919</v>
      </c>
      <c r="AK209" s="13">
        <f t="shared" si="115"/>
        <v>0.2574984596029146</v>
      </c>
      <c r="AL209" s="13">
        <f t="shared" si="116"/>
        <v>0.3124291435248939</v>
      </c>
      <c r="AM209" s="12">
        <f t="shared" si="117"/>
        <v>0.37492270202715705</v>
      </c>
      <c r="AN209" s="13">
        <f t="shared" si="118"/>
        <v>0.687351845552051</v>
      </c>
      <c r="AO209" s="13">
        <f t="shared" si="119"/>
        <v>0.030225732330187355</v>
      </c>
      <c r="AP209" s="13">
        <f t="shared" si="120"/>
        <v>0.027706921302671716</v>
      </c>
    </row>
    <row r="210" spans="1:42" ht="12.75">
      <c r="A210" s="10" t="s">
        <v>255</v>
      </c>
      <c r="B210" s="10" t="s">
        <v>256</v>
      </c>
      <c r="C210" s="10" t="s">
        <v>544</v>
      </c>
      <c r="D210" s="10">
        <v>605</v>
      </c>
      <c r="E210" s="10">
        <v>556</v>
      </c>
      <c r="F210" s="10">
        <v>155</v>
      </c>
      <c r="G210" s="10">
        <v>104</v>
      </c>
      <c r="H210" s="10">
        <v>33</v>
      </c>
      <c r="I210" s="10">
        <v>8</v>
      </c>
      <c r="J210" s="10">
        <v>10</v>
      </c>
      <c r="K210" s="10">
        <v>31</v>
      </c>
      <c r="L210" s="10">
        <v>68</v>
      </c>
      <c r="M210" s="10">
        <v>3</v>
      </c>
      <c r="N210" s="10">
        <v>30</v>
      </c>
      <c r="O210" s="10">
        <v>0.0779817</v>
      </c>
      <c r="P210" s="10">
        <f>Y210/T210</f>
        <v>0.20704845814977973</v>
      </c>
      <c r="Q210" s="10">
        <f>V210/T210</f>
        <v>0.4801762114537445</v>
      </c>
      <c r="R210" s="10">
        <f>W210/T210</f>
        <v>0.31277533039647576</v>
      </c>
      <c r="S210" s="10">
        <f>X210/W210</f>
        <v>0.1056338028169014</v>
      </c>
      <c r="T210" s="10">
        <f>V210+W210+Y210</f>
        <v>454</v>
      </c>
      <c r="U210" s="10">
        <v>6</v>
      </c>
      <c r="V210" s="10">
        <v>218</v>
      </c>
      <c r="W210" s="10">
        <v>142</v>
      </c>
      <c r="X210" s="10">
        <v>15</v>
      </c>
      <c r="Y210" s="10">
        <v>94</v>
      </c>
      <c r="Z210" s="10">
        <v>2080</v>
      </c>
      <c r="AA210" s="10">
        <f>Z210/D210</f>
        <v>3.43801652892562</v>
      </c>
      <c r="AB210" s="10">
        <v>0.301455</v>
      </c>
      <c r="AC210" s="16">
        <f>IF(ISERROR((J210/W210)*(0.0261231)+(X210/W210)*(-0.0995367)+(P210)*(0.0847392)+(W210/V210)*(-0.0317976)+(N210)*(0.0005908)+((E210-L210)/E210)*(-0.0701565)+(-0.000348)+0.3942664),"-",((J210/W210)*(0.0261231)+(X210/W210)*(-0.0995367)+(P210)*(0.0847392)+(W210/V210)*(-0.0317976)+(N210)*(0.0005908)+((E210-L210)/E210)*(-0.0701565)+(-0.000348)+0.3942664))</f>
        <v>0.3382243286953471</v>
      </c>
      <c r="AD210" s="13">
        <f>AC210-AB210</f>
        <v>0.0367693286953471</v>
      </c>
      <c r="AE210" s="11">
        <f>AC210*(E210-L210-J210+M210)+J210</f>
        <v>172.68590210246194</v>
      </c>
      <c r="AF210" s="11">
        <f t="shared" si="110"/>
        <v>17.685902102461938</v>
      </c>
      <c r="AG210" s="12">
        <f t="shared" si="111"/>
        <v>0.2787769784172662</v>
      </c>
      <c r="AH210" s="12">
        <f t="shared" si="112"/>
        <v>0.3221476510067114</v>
      </c>
      <c r="AI210" s="12">
        <f t="shared" si="113"/>
        <v>0.39748201438848924</v>
      </c>
      <c r="AJ210" s="12">
        <f t="shared" si="114"/>
        <v>0.7196296653952006</v>
      </c>
      <c r="AK210" s="13">
        <f t="shared" si="115"/>
        <v>0.31058615486054303</v>
      </c>
      <c r="AL210" s="13">
        <f t="shared" si="116"/>
        <v>0.3518219833933925</v>
      </c>
      <c r="AM210" s="12">
        <f t="shared" si="117"/>
        <v>0.4292911908317661</v>
      </c>
      <c r="AN210" s="13">
        <f t="shared" si="118"/>
        <v>0.7811131742251586</v>
      </c>
      <c r="AO210" s="13">
        <f t="shared" si="119"/>
        <v>0.031809176443276854</v>
      </c>
      <c r="AP210" s="13">
        <f t="shared" si="120"/>
        <v>0.0296743323866811</v>
      </c>
    </row>
    <row r="211" spans="1:42" ht="12.75">
      <c r="A211" s="10" t="s">
        <v>14</v>
      </c>
      <c r="B211" s="10" t="s">
        <v>427</v>
      </c>
      <c r="C211" s="10" t="s">
        <v>564</v>
      </c>
      <c r="D211" s="10">
        <v>608</v>
      </c>
      <c r="E211" s="10">
        <v>564</v>
      </c>
      <c r="F211" s="10">
        <v>139</v>
      </c>
      <c r="G211" s="10">
        <v>94</v>
      </c>
      <c r="H211" s="10">
        <v>28</v>
      </c>
      <c r="I211" s="10">
        <v>2</v>
      </c>
      <c r="J211" s="10">
        <v>15</v>
      </c>
      <c r="K211" s="10">
        <v>40</v>
      </c>
      <c r="L211" s="10">
        <v>102</v>
      </c>
      <c r="M211" s="10">
        <v>4</v>
      </c>
      <c r="N211" s="10">
        <v>2</v>
      </c>
      <c r="O211" s="10">
        <v>0.0420561</v>
      </c>
      <c r="P211" s="10">
        <f>Y211/T211</f>
        <v>0.1781115879828326</v>
      </c>
      <c r="Q211" s="10">
        <f>V211/T211</f>
        <v>0.4592274678111588</v>
      </c>
      <c r="R211" s="10">
        <f>W211/T211</f>
        <v>0.3626609442060086</v>
      </c>
      <c r="S211" s="10">
        <f>X211/W211</f>
        <v>0.14792899408284024</v>
      </c>
      <c r="T211" s="10">
        <f>V211+W211+Y211</f>
        <v>466</v>
      </c>
      <c r="U211" s="10">
        <v>0</v>
      </c>
      <c r="V211" s="10">
        <v>214</v>
      </c>
      <c r="W211" s="10">
        <v>169</v>
      </c>
      <c r="X211" s="10">
        <v>25</v>
      </c>
      <c r="Y211" s="10">
        <v>83</v>
      </c>
      <c r="Z211" s="10">
        <v>2249</v>
      </c>
      <c r="AA211" s="10">
        <v>3.699013158</v>
      </c>
      <c r="AB211" s="10">
        <v>0.274945</v>
      </c>
      <c r="AC211" s="16">
        <f>IF(ISERROR((J211/W211)*(0.0261231)+(X211/W211)*(-0.0995367)+(P211)*(0.0847392)+(W211/V211)*(-0.0317976)+(N211)*(0.0005908)+((E211-L211)/E211)*(-0.0701565)+(-0.0034644)+0.3942664),"-",((J211/W211)*(0.0261231)+(X211/W211)*(-0.0995367)+(P211)*(0.0847392)+(W211/V211)*(-0.0317976)+(N211)*(0.0005908)+((E211-L211)/E211)*(-0.0701565)+(-0.0034644)+0.3942664))</f>
        <v>0.31209107678879244</v>
      </c>
      <c r="AD211" s="13">
        <f>AC211-AB211</f>
        <v>0.03714607678879245</v>
      </c>
      <c r="AE211" s="11">
        <f>AC211*(E211-L211-J211+M211)+J211</f>
        <v>155.7530756317454</v>
      </c>
      <c r="AF211" s="11">
        <f t="shared" si="110"/>
        <v>16.75307563174539</v>
      </c>
      <c r="AG211" s="12">
        <f t="shared" si="111"/>
        <v>0.24645390070921985</v>
      </c>
      <c r="AH211" s="12">
        <f t="shared" si="112"/>
        <v>0.2944078947368421</v>
      </c>
      <c r="AI211" s="12">
        <f t="shared" si="113"/>
        <v>0.38120567375886527</v>
      </c>
      <c r="AJ211" s="12">
        <f t="shared" si="114"/>
        <v>0.6756135684957074</v>
      </c>
      <c r="AK211" s="13">
        <f t="shared" si="115"/>
        <v>0.2761579355172791</v>
      </c>
      <c r="AL211" s="13">
        <f t="shared" si="116"/>
        <v>0.32196229544694965</v>
      </c>
      <c r="AM211" s="12">
        <f t="shared" si="117"/>
        <v>0.4109097085669245</v>
      </c>
      <c r="AN211" s="13">
        <f t="shared" si="118"/>
        <v>0.7328720040138741</v>
      </c>
      <c r="AO211" s="13">
        <f t="shared" si="119"/>
        <v>0.02970403480805922</v>
      </c>
      <c r="AP211" s="13">
        <f t="shared" si="120"/>
        <v>0.027554400710107563</v>
      </c>
    </row>
    <row r="212" spans="1:42" ht="12.75">
      <c r="A212" s="10" t="s">
        <v>217</v>
      </c>
      <c r="B212" s="10" t="s">
        <v>218</v>
      </c>
      <c r="C212" s="10" t="s">
        <v>509</v>
      </c>
      <c r="D212" s="10">
        <v>539</v>
      </c>
      <c r="E212" s="10">
        <v>506</v>
      </c>
      <c r="F212" s="10">
        <v>129</v>
      </c>
      <c r="G212" s="10">
        <v>82</v>
      </c>
      <c r="H212" s="10">
        <v>29</v>
      </c>
      <c r="I212" s="10">
        <v>7</v>
      </c>
      <c r="J212" s="10">
        <v>11</v>
      </c>
      <c r="K212" s="10">
        <v>23</v>
      </c>
      <c r="L212" s="10">
        <v>104</v>
      </c>
      <c r="M212" s="10">
        <v>4</v>
      </c>
      <c r="N212" s="10">
        <v>18</v>
      </c>
      <c r="O212" s="10">
        <v>0.0932642</v>
      </c>
      <c r="P212" s="10">
        <f>Y212/T212</f>
        <v>0.1806930693069307</v>
      </c>
      <c r="Q212" s="10">
        <f>V212/T212</f>
        <v>0.4777227722772277</v>
      </c>
      <c r="R212" s="10">
        <f>W212/T212</f>
        <v>0.3415841584158416</v>
      </c>
      <c r="S212" s="10">
        <f>X212/W212</f>
        <v>0.07971014492753623</v>
      </c>
      <c r="T212" s="10">
        <f>V212+W212+Y212</f>
        <v>404</v>
      </c>
      <c r="U212" s="10">
        <v>3</v>
      </c>
      <c r="V212" s="10">
        <v>193</v>
      </c>
      <c r="W212" s="10">
        <v>138</v>
      </c>
      <c r="X212" s="10">
        <v>11</v>
      </c>
      <c r="Y212" s="10">
        <v>73</v>
      </c>
      <c r="Z212" s="10">
        <v>2096</v>
      </c>
      <c r="AA212" s="10">
        <v>3.888682746</v>
      </c>
      <c r="AB212" s="10">
        <v>0.298734</v>
      </c>
      <c r="AC212" s="16">
        <f>IF(ISERROR((J212/W212)*(0.0261231)+(X212/W212)*(-0.0995367)+(P212)*(0.0847392)+(W212/V212)*(-0.0317976)+(N212)*(0.0005908)+((E212-L212)/E212)*(-0.0701565)+(0)+0.3942664),"-",((J212/W212)*(0.0261231)+(X212/W212)*(-0.0995367)+(P212)*(0.0847392)+(W212/V212)*(-0.0317976)+(N212)*(0.0005908)+((E212-L212)/E212)*(-0.0701565)+(0)+0.3942664))</f>
        <v>0.33588768745750225</v>
      </c>
      <c r="AD212" s="13">
        <f>AC212-AB212</f>
        <v>0.03715368745750225</v>
      </c>
      <c r="AE212" s="11">
        <f>AC212*(E212-L212-J212+M212)+J212</f>
        <v>143.6756365457134</v>
      </c>
      <c r="AF212" s="11">
        <f t="shared" si="110"/>
        <v>14.675636545713388</v>
      </c>
      <c r="AG212" s="12">
        <f t="shared" si="111"/>
        <v>0.2549407114624506</v>
      </c>
      <c r="AH212" s="12">
        <f t="shared" si="112"/>
        <v>0.2891791044776119</v>
      </c>
      <c r="AI212" s="12">
        <f t="shared" si="113"/>
        <v>0.383399209486166</v>
      </c>
      <c r="AJ212" s="12">
        <f t="shared" si="114"/>
        <v>0.672578313963778</v>
      </c>
      <c r="AK212" s="13">
        <f t="shared" si="115"/>
        <v>0.2839439457425166</v>
      </c>
      <c r="AL212" s="13">
        <f t="shared" si="116"/>
        <v>0.3165590234061817</v>
      </c>
      <c r="AM212" s="12">
        <f t="shared" si="117"/>
        <v>0.412402443766232</v>
      </c>
      <c r="AN212" s="13">
        <f t="shared" si="118"/>
        <v>0.7289614671724136</v>
      </c>
      <c r="AO212" s="13">
        <f t="shared" si="119"/>
        <v>0.02900323428006596</v>
      </c>
      <c r="AP212" s="13">
        <f t="shared" si="120"/>
        <v>0.02737991892856978</v>
      </c>
    </row>
    <row r="213" spans="1:42" ht="12.75">
      <c r="A213" s="10" t="s">
        <v>360</v>
      </c>
      <c r="B213" s="10" t="s">
        <v>203</v>
      </c>
      <c r="C213" s="10" t="s">
        <v>513</v>
      </c>
      <c r="D213" s="10">
        <v>640</v>
      </c>
      <c r="E213" s="10">
        <v>560</v>
      </c>
      <c r="F213" s="10">
        <v>136</v>
      </c>
      <c r="G213" s="10">
        <v>82</v>
      </c>
      <c r="H213" s="10">
        <v>27</v>
      </c>
      <c r="I213" s="10">
        <v>4</v>
      </c>
      <c r="J213" s="10">
        <v>23</v>
      </c>
      <c r="K213" s="10">
        <v>71</v>
      </c>
      <c r="L213" s="10">
        <v>161</v>
      </c>
      <c r="M213" s="10">
        <v>3</v>
      </c>
      <c r="N213" s="10">
        <v>36</v>
      </c>
      <c r="O213" s="10">
        <v>0.0920245</v>
      </c>
      <c r="P213" s="10">
        <f>Y213/T213</f>
        <v>0.18295739348370926</v>
      </c>
      <c r="Q213" s="10">
        <f>V213/T213</f>
        <v>0.40852130325814534</v>
      </c>
      <c r="R213" s="10">
        <f>W213/T213</f>
        <v>0.40852130325814534</v>
      </c>
      <c r="S213" s="10">
        <f>X213/W213</f>
        <v>0.09202453987730061</v>
      </c>
      <c r="T213" s="10">
        <f>V213+W213+Y213</f>
        <v>399</v>
      </c>
      <c r="U213" s="10">
        <v>4</v>
      </c>
      <c r="V213" s="10">
        <v>163</v>
      </c>
      <c r="W213" s="10">
        <v>163</v>
      </c>
      <c r="X213" s="10">
        <v>15</v>
      </c>
      <c r="Y213" s="10">
        <v>73</v>
      </c>
      <c r="Z213" s="10">
        <v>2472</v>
      </c>
      <c r="AA213" s="10">
        <v>3.8625</v>
      </c>
      <c r="AB213" s="10">
        <v>0.298153</v>
      </c>
      <c r="AC213" s="16">
        <f>IF(ISERROR((J213/W213)*(0.0261231)+(X213/W213)*(-0.0995367)+(P213)*(0.0847392)+(W213/V213)*(-0.0317976)+(N213)*(0.0005908)+((E213-L213)/E213)*(-0.0701565)+(-0.0081967)+0.3942664),"-",((J213/W213)*(0.0261231)+(X213/W213)*(-0.0995367)+(P213)*(0.0847392)+(W213/V213)*(-0.0317976)+(N213)*(0.0005908)+((E213-L213)/E213)*(-0.0701565)+(-0.0081967)+0.3942664))</f>
        <v>0.3355843194845819</v>
      </c>
      <c r="AD213" s="13">
        <f>AC213-AB213</f>
        <v>0.03743131948458189</v>
      </c>
      <c r="AE213" s="11">
        <f>AC213*(E213-L213-J213+M213)+J213</f>
        <v>150.18645708465652</v>
      </c>
      <c r="AF213" s="11">
        <f t="shared" si="110"/>
        <v>14.186457084656524</v>
      </c>
      <c r="AG213" s="12">
        <f t="shared" si="111"/>
        <v>0.24285714285714285</v>
      </c>
      <c r="AH213" s="12">
        <f t="shared" si="112"/>
        <v>0.33072100313479624</v>
      </c>
      <c r="AI213" s="12">
        <f t="shared" si="113"/>
        <v>0.41964285714285715</v>
      </c>
      <c r="AJ213" s="12">
        <f t="shared" si="114"/>
        <v>0.7503638602776534</v>
      </c>
      <c r="AK213" s="13">
        <f t="shared" si="115"/>
        <v>0.26819010193688664</v>
      </c>
      <c r="AL213" s="13">
        <f t="shared" si="116"/>
        <v>0.3529568292862955</v>
      </c>
      <c r="AM213" s="12">
        <f t="shared" si="117"/>
        <v>0.44497581622260096</v>
      </c>
      <c r="AN213" s="13">
        <f t="shared" si="118"/>
        <v>0.7979326455088964</v>
      </c>
      <c r="AO213" s="13">
        <f t="shared" si="119"/>
        <v>0.025332959079743783</v>
      </c>
      <c r="AP213" s="13">
        <f t="shared" si="120"/>
        <v>0.02223582615149927</v>
      </c>
    </row>
    <row r="214" spans="1:42" ht="12.75">
      <c r="A214" s="10" t="s">
        <v>529</v>
      </c>
      <c r="B214" s="10" t="s">
        <v>380</v>
      </c>
      <c r="C214" s="10" t="s">
        <v>516</v>
      </c>
      <c r="D214" s="10">
        <v>571</v>
      </c>
      <c r="E214" s="10">
        <v>520</v>
      </c>
      <c r="F214" s="10">
        <v>128</v>
      </c>
      <c r="G214" s="10">
        <v>90</v>
      </c>
      <c r="H214" s="10">
        <v>27</v>
      </c>
      <c r="I214" s="10">
        <v>3</v>
      </c>
      <c r="J214" s="10">
        <v>8</v>
      </c>
      <c r="K214" s="10">
        <v>35</v>
      </c>
      <c r="L214" s="10">
        <v>72</v>
      </c>
      <c r="M214" s="10">
        <v>7</v>
      </c>
      <c r="N214" s="10">
        <v>21</v>
      </c>
      <c r="O214" s="10">
        <v>0.07228915662650602</v>
      </c>
      <c r="P214" s="10">
        <v>0.21238938053097345</v>
      </c>
      <c r="Q214" s="10">
        <v>0.3672566371681416</v>
      </c>
      <c r="R214" s="10">
        <v>0.42035398230088494</v>
      </c>
      <c r="S214" s="10">
        <v>0.13157894736842105</v>
      </c>
      <c r="T214" s="46">
        <v>452</v>
      </c>
      <c r="U214" s="46">
        <v>7</v>
      </c>
      <c r="V214" s="46">
        <v>166</v>
      </c>
      <c r="W214" s="52">
        <v>190</v>
      </c>
      <c r="X214" s="10">
        <v>25</v>
      </c>
      <c r="Y214" s="10">
        <v>96</v>
      </c>
      <c r="Z214" s="10">
        <v>2113</v>
      </c>
      <c r="AA214" s="46">
        <v>3.7005253940455343</v>
      </c>
      <c r="AB214" s="10">
        <v>0.2684563758389262</v>
      </c>
      <c r="AC214" s="52">
        <v>0.3068586223283917</v>
      </c>
      <c r="AD214" s="13">
        <v>0.0384022464894655</v>
      </c>
      <c r="AE214" s="10">
        <v>145.14143585927698</v>
      </c>
      <c r="AF214" s="11">
        <f t="shared" si="110"/>
        <v>17.14143585927698</v>
      </c>
      <c r="AG214" s="12">
        <f t="shared" si="111"/>
        <v>0.24615384615384617</v>
      </c>
      <c r="AH214" s="12">
        <f t="shared" si="112"/>
        <v>0.29876977152899825</v>
      </c>
      <c r="AI214" s="12">
        <f t="shared" si="113"/>
        <v>0.35</v>
      </c>
      <c r="AJ214" s="12">
        <f t="shared" si="114"/>
        <v>0.6487697715289982</v>
      </c>
      <c r="AK214" s="13">
        <f t="shared" si="115"/>
        <v>0.279118145883225</v>
      </c>
      <c r="AL214" s="13">
        <f t="shared" si="116"/>
        <v>0.32889531785461684</v>
      </c>
      <c r="AM214" s="12">
        <f t="shared" si="117"/>
        <v>0.3829642997293788</v>
      </c>
      <c r="AN214" s="13">
        <f t="shared" si="118"/>
        <v>0.7118596175839956</v>
      </c>
      <c r="AO214" s="13">
        <f t="shared" si="119"/>
        <v>0.03296429972937881</v>
      </c>
      <c r="AP214" s="13">
        <f t="shared" si="120"/>
        <v>0.03012554632561859</v>
      </c>
    </row>
    <row r="215" spans="1:42" ht="12.75">
      <c r="A215" s="10" t="s">
        <v>75</v>
      </c>
      <c r="B215" s="10" t="s">
        <v>361</v>
      </c>
      <c r="C215" s="10" t="s">
        <v>508</v>
      </c>
      <c r="D215" s="10">
        <v>489</v>
      </c>
      <c r="E215" s="10">
        <v>427</v>
      </c>
      <c r="F215" s="10">
        <v>100</v>
      </c>
      <c r="G215" s="10">
        <v>61</v>
      </c>
      <c r="H215" s="10">
        <v>24</v>
      </c>
      <c r="I215" s="10">
        <v>0</v>
      </c>
      <c r="J215" s="10">
        <v>15</v>
      </c>
      <c r="K215" s="10">
        <v>55</v>
      </c>
      <c r="L215" s="10">
        <v>105</v>
      </c>
      <c r="M215" s="10">
        <v>4</v>
      </c>
      <c r="N215" s="10">
        <v>0</v>
      </c>
      <c r="O215" s="10">
        <v>0.0211268</v>
      </c>
      <c r="P215" s="10">
        <f aca="true" t="shared" si="128" ref="P215:P222">Y215/T215</f>
        <v>0.13803680981595093</v>
      </c>
      <c r="Q215" s="10">
        <f aca="true" t="shared" si="129" ref="Q215:Q222">V215/T215</f>
        <v>0.43558282208588955</v>
      </c>
      <c r="R215" s="10">
        <f aca="true" t="shared" si="130" ref="R215:R222">W215/T215</f>
        <v>0.4263803680981595</v>
      </c>
      <c r="S215" s="10">
        <f aca="true" t="shared" si="131" ref="S215:S222">X215/W215</f>
        <v>0.06474820143884892</v>
      </c>
      <c r="T215" s="10">
        <f aca="true" t="shared" si="132" ref="T215:T222">V215+W215+Y215</f>
        <v>326</v>
      </c>
      <c r="U215" s="10">
        <v>3</v>
      </c>
      <c r="V215" s="10">
        <v>142</v>
      </c>
      <c r="W215" s="10">
        <v>139</v>
      </c>
      <c r="X215" s="10">
        <v>9</v>
      </c>
      <c r="Y215" s="10">
        <v>45</v>
      </c>
      <c r="Z215" s="10">
        <v>1940</v>
      </c>
      <c r="AA215" s="10">
        <v>3.967280164</v>
      </c>
      <c r="AB215" s="10">
        <v>0.273312</v>
      </c>
      <c r="AC215" s="16">
        <f>IF(ISERROR((J215/W215)*(0.0261231)+(X215/W215)*(-0.0995367)+(P215)*(0.0847392)+(W215/V215)*(-0.0317976)+(N215)*(0.0005908)+((E215-L215)/E215)*(-0.0701565)+(-0.0064676)+0.3942664),"-",((J215/W215)*(0.0261231)+(X215/W215)*(-0.0995367)+(P215)*(0.0847392)+(W215/V215)*(-0.0317976)+(N215)*(0.0005908)+((E215-L215)/E215)*(-0.0701565)+(-0.0064676)+0.3942664))</f>
        <v>0.3118394247428888</v>
      </c>
      <c r="AD215" s="13">
        <f aca="true" t="shared" si="133" ref="AD215:AD222">AC215-AB215</f>
        <v>0.03852742474288878</v>
      </c>
      <c r="AE215" s="11">
        <f aca="true" t="shared" si="134" ref="AE215:AE222">AC215*(E215-L215-J215+M215)+J215</f>
        <v>111.98206109503842</v>
      </c>
      <c r="AF215" s="11">
        <f t="shared" si="110"/>
        <v>11.982061095038418</v>
      </c>
      <c r="AG215" s="12">
        <f t="shared" si="111"/>
        <v>0.234192037470726</v>
      </c>
      <c r="AH215" s="12">
        <f t="shared" si="112"/>
        <v>0.3231083844580777</v>
      </c>
      <c r="AI215" s="12">
        <f t="shared" si="113"/>
        <v>0.4028103044496487</v>
      </c>
      <c r="AJ215" s="12">
        <f t="shared" si="114"/>
        <v>0.7259186889077265</v>
      </c>
      <c r="AK215" s="13">
        <f t="shared" si="115"/>
        <v>0.26225307048018365</v>
      </c>
      <c r="AL215" s="13">
        <f t="shared" si="116"/>
        <v>0.3476115768814692</v>
      </c>
      <c r="AM215" s="12">
        <f t="shared" si="117"/>
        <v>0.43087133745910633</v>
      </c>
      <c r="AN215" s="13">
        <f t="shared" si="118"/>
        <v>0.7784829143405756</v>
      </c>
      <c r="AO215" s="13">
        <f t="shared" si="119"/>
        <v>0.028061033009457642</v>
      </c>
      <c r="AP215" s="13">
        <f t="shared" si="120"/>
        <v>0.024503192423391496</v>
      </c>
    </row>
    <row r="216" spans="1:42" ht="12.75">
      <c r="A216" s="10" t="s">
        <v>148</v>
      </c>
      <c r="B216" s="10" t="s">
        <v>338</v>
      </c>
      <c r="C216" s="10" t="s">
        <v>540</v>
      </c>
      <c r="D216" s="10">
        <v>551</v>
      </c>
      <c r="E216" s="10">
        <v>500</v>
      </c>
      <c r="F216" s="10">
        <v>131</v>
      </c>
      <c r="G216" s="10">
        <v>81</v>
      </c>
      <c r="H216" s="10">
        <v>28</v>
      </c>
      <c r="I216" s="10">
        <v>0</v>
      </c>
      <c r="J216" s="10">
        <v>22</v>
      </c>
      <c r="K216" s="10">
        <v>48</v>
      </c>
      <c r="L216" s="10">
        <v>84</v>
      </c>
      <c r="M216" s="10">
        <v>1</v>
      </c>
      <c r="N216" s="10">
        <v>1</v>
      </c>
      <c r="O216" s="10">
        <v>0.0331492</v>
      </c>
      <c r="P216" s="10">
        <f t="shared" si="128"/>
        <v>0.1774580335731415</v>
      </c>
      <c r="Q216" s="10">
        <f t="shared" si="129"/>
        <v>0.434052757793765</v>
      </c>
      <c r="R216" s="10">
        <f t="shared" si="130"/>
        <v>0.38848920863309355</v>
      </c>
      <c r="S216" s="10">
        <f t="shared" si="131"/>
        <v>0.06172839506172839</v>
      </c>
      <c r="T216" s="10">
        <f t="shared" si="132"/>
        <v>417</v>
      </c>
      <c r="U216" s="10">
        <v>2</v>
      </c>
      <c r="V216" s="10">
        <v>181</v>
      </c>
      <c r="W216" s="10">
        <v>162</v>
      </c>
      <c r="X216" s="10">
        <v>10</v>
      </c>
      <c r="Y216" s="10">
        <v>74</v>
      </c>
      <c r="Z216" s="10">
        <v>2096</v>
      </c>
      <c r="AA216" s="10">
        <v>3.80399274</v>
      </c>
      <c r="AB216" s="10">
        <v>0.275949</v>
      </c>
      <c r="AC216" s="16">
        <f>IF(ISERROR((J216/W216)*(0.0261231)+(X216/W216)*(-0.0995367)+(P216)*(0.0847392)+(W216/V216)*(-0.0317976)+(N216)*(0.0005908)+((E216-L216)/E216)*(-0.0701565)+(-0.0058118)+0.3942664),"-",((J216/W216)*(0.0261231)+(X216/W216)*(-0.0995367)+(P216)*(0.0847392)+(W216/V216)*(-0.0317976)+(N216)*(0.0005908)+((E216-L216)/E216)*(-0.0701565)+(-0.0058118)+0.3942664))</f>
        <v>0.3146564541525616</v>
      </c>
      <c r="AD216" s="13">
        <f t="shared" si="133"/>
        <v>0.038707454152561604</v>
      </c>
      <c r="AE216" s="11">
        <f t="shared" si="134"/>
        <v>146.28929939026182</v>
      </c>
      <c r="AF216" s="11">
        <f t="shared" si="110"/>
        <v>15.289299390261817</v>
      </c>
      <c r="AG216" s="12">
        <f t="shared" si="111"/>
        <v>0.262</v>
      </c>
      <c r="AH216" s="12">
        <f t="shared" si="112"/>
        <v>0.32849364791288566</v>
      </c>
      <c r="AI216" s="12">
        <f t="shared" si="113"/>
        <v>0.456</v>
      </c>
      <c r="AJ216" s="12">
        <f t="shared" si="114"/>
        <v>0.7844936479128857</v>
      </c>
      <c r="AK216" s="13">
        <f t="shared" si="115"/>
        <v>0.2925785987805236</v>
      </c>
      <c r="AL216" s="13">
        <f t="shared" si="116"/>
        <v>0.35624192266835175</v>
      </c>
      <c r="AM216" s="12">
        <f t="shared" si="117"/>
        <v>0.4865785987805236</v>
      </c>
      <c r="AN216" s="13">
        <f t="shared" si="118"/>
        <v>0.8428205214488753</v>
      </c>
      <c r="AO216" s="13">
        <f t="shared" si="119"/>
        <v>0.030578598780523603</v>
      </c>
      <c r="AP216" s="13">
        <f t="shared" si="120"/>
        <v>0.027748274755466096</v>
      </c>
    </row>
    <row r="217" spans="1:42" ht="12.75">
      <c r="A217" s="10" t="s">
        <v>315</v>
      </c>
      <c r="B217" s="10" t="s">
        <v>316</v>
      </c>
      <c r="C217" s="10" t="s">
        <v>563</v>
      </c>
      <c r="D217" s="10">
        <v>321</v>
      </c>
      <c r="E217" s="10">
        <v>267</v>
      </c>
      <c r="F217" s="10">
        <v>61</v>
      </c>
      <c r="G217" s="10">
        <v>43</v>
      </c>
      <c r="H217" s="10">
        <v>12</v>
      </c>
      <c r="I217" s="10">
        <v>2</v>
      </c>
      <c r="J217" s="10">
        <v>4</v>
      </c>
      <c r="K217" s="10">
        <v>44</v>
      </c>
      <c r="L217" s="10">
        <v>52</v>
      </c>
      <c r="M217" s="10">
        <v>0</v>
      </c>
      <c r="N217" s="10">
        <v>4</v>
      </c>
      <c r="O217" s="10">
        <v>0.02</v>
      </c>
      <c r="P217" s="10">
        <f t="shared" si="128"/>
        <v>0.17061611374407584</v>
      </c>
      <c r="Q217" s="10">
        <f t="shared" si="129"/>
        <v>0.47393364928909953</v>
      </c>
      <c r="R217" s="10">
        <f t="shared" si="130"/>
        <v>0.35545023696682465</v>
      </c>
      <c r="S217" s="10">
        <f t="shared" si="131"/>
        <v>0.21333333333333335</v>
      </c>
      <c r="T217" s="10">
        <f t="shared" si="132"/>
        <v>211</v>
      </c>
      <c r="U217" s="10">
        <v>3</v>
      </c>
      <c r="V217" s="10">
        <v>100</v>
      </c>
      <c r="W217" s="10">
        <v>75</v>
      </c>
      <c r="X217" s="10">
        <v>16</v>
      </c>
      <c r="Y217" s="10">
        <v>36</v>
      </c>
      <c r="Z217" s="10">
        <v>1268</v>
      </c>
      <c r="AA217" s="10">
        <v>3.950155763</v>
      </c>
      <c r="AB217" s="10">
        <v>0.270142</v>
      </c>
      <c r="AC217" s="16">
        <f>IF(ISERROR((J217/W217)*(0.0261231)+(X217/W217)*(-0.0995367)+(P217)*(0.0847392)+(W217/V217)*(-0.0317976)+(N217)*(0.0005908)+((E217-L217)/E217)*(-0.0701565)+(-0.001445)+0.3942664),"-",((J217/W217)*(0.0261231)+(X217/W217)*(-0.0995367)+(P217)*(0.0847392)+(W217/V217)*(-0.0317976)+(N217)*(0.0005908)+((E217-L217)/E217)*(-0.0701565)+(-0.001445)+0.3942664))</f>
        <v>0.3094599471880292</v>
      </c>
      <c r="AD217" s="13">
        <f t="shared" si="133"/>
        <v>0.03931794718802922</v>
      </c>
      <c r="AE217" s="11">
        <f t="shared" si="134"/>
        <v>69.29604885667416</v>
      </c>
      <c r="AF217" s="11">
        <f t="shared" si="110"/>
        <v>8.296048856674162</v>
      </c>
      <c r="AG217" s="12">
        <f t="shared" si="111"/>
        <v>0.22846441947565543</v>
      </c>
      <c r="AH217" s="12">
        <f t="shared" si="112"/>
        <v>0.34394904458598724</v>
      </c>
      <c r="AI217" s="12">
        <f t="shared" si="113"/>
        <v>0.3295880149812734</v>
      </c>
      <c r="AJ217" s="12">
        <f t="shared" si="114"/>
        <v>0.6735370595672606</v>
      </c>
      <c r="AK217" s="13">
        <f t="shared" si="115"/>
        <v>0.25953576350814295</v>
      </c>
      <c r="AL217" s="13">
        <f t="shared" si="116"/>
        <v>0.37036958234609607</v>
      </c>
      <c r="AM217" s="12">
        <f t="shared" si="117"/>
        <v>0.3606593590137609</v>
      </c>
      <c r="AN217" s="13">
        <f t="shared" si="118"/>
        <v>0.731028941359857</v>
      </c>
      <c r="AO217" s="13">
        <f t="shared" si="119"/>
        <v>0.031071344032487513</v>
      </c>
      <c r="AP217" s="13">
        <f t="shared" si="120"/>
        <v>0.02642053776010883</v>
      </c>
    </row>
    <row r="218" spans="1:42" ht="12.75">
      <c r="A218" s="10" t="s">
        <v>12</v>
      </c>
      <c r="B218" s="10" t="s">
        <v>237</v>
      </c>
      <c r="C218" s="10" t="s">
        <v>566</v>
      </c>
      <c r="D218" s="10">
        <v>303</v>
      </c>
      <c r="E218" s="10">
        <v>269</v>
      </c>
      <c r="F218" s="10">
        <v>53</v>
      </c>
      <c r="G218" s="10">
        <v>38</v>
      </c>
      <c r="H218" s="10">
        <v>10</v>
      </c>
      <c r="I218" s="10">
        <v>2</v>
      </c>
      <c r="J218" s="10">
        <v>3</v>
      </c>
      <c r="K218" s="10">
        <v>24</v>
      </c>
      <c r="L218" s="10">
        <v>74</v>
      </c>
      <c r="M218" s="10">
        <v>3</v>
      </c>
      <c r="N218" s="10">
        <v>1</v>
      </c>
      <c r="O218" s="10">
        <v>0.0735294</v>
      </c>
      <c r="P218" s="10">
        <f t="shared" si="128"/>
        <v>0.19696969696969696</v>
      </c>
      <c r="Q218" s="10">
        <f t="shared" si="129"/>
        <v>0.3434343434343434</v>
      </c>
      <c r="R218" s="10">
        <f t="shared" si="130"/>
        <v>0.4595959595959596</v>
      </c>
      <c r="S218" s="10">
        <f t="shared" si="131"/>
        <v>0.16483516483516483</v>
      </c>
      <c r="T218" s="10">
        <f t="shared" si="132"/>
        <v>198</v>
      </c>
      <c r="U218" s="10">
        <v>2</v>
      </c>
      <c r="V218" s="10">
        <v>68</v>
      </c>
      <c r="W218" s="10">
        <v>91</v>
      </c>
      <c r="X218" s="10">
        <v>15</v>
      </c>
      <c r="Y218" s="10">
        <v>39</v>
      </c>
      <c r="Z218" s="10">
        <v>1168</v>
      </c>
      <c r="AA218" s="10">
        <v>3.854785479</v>
      </c>
      <c r="AB218" s="10">
        <v>0.25641</v>
      </c>
      <c r="AC218" s="16">
        <f>IF(ISERROR((J218/W218)*(0.0261231)+(X218/W218)*(-0.0995367)+(P218)*(0.0847392)+(W218/V218)*(-0.0317976)+(N218)*(0.0005908)+((E218-L218)/E218)*(-0.0701565)+(-0.0059751)+0.3942664),"-",((J218/W218)*(0.0261231)+(X218/W218)*(-0.0995367)+(P218)*(0.0847392)+(W218/V218)*(-0.0317976)+(N218)*(0.0005908)+((E218-L218)/E218)*(-0.0701565)+(-0.0059751)+0.3942664))</f>
        <v>0.2966175943252899</v>
      </c>
      <c r="AD218" s="13">
        <f t="shared" si="133"/>
        <v>0.040207594325289864</v>
      </c>
      <c r="AE218" s="11">
        <f t="shared" si="134"/>
        <v>60.84043089343153</v>
      </c>
      <c r="AF218" s="11">
        <f t="shared" si="110"/>
        <v>7.840430893431531</v>
      </c>
      <c r="AG218" s="12">
        <f t="shared" si="111"/>
        <v>0.1970260223048327</v>
      </c>
      <c r="AH218" s="12">
        <f t="shared" si="112"/>
        <v>0.2651006711409396</v>
      </c>
      <c r="AI218" s="12">
        <f t="shared" si="113"/>
        <v>0.2788104089219331</v>
      </c>
      <c r="AJ218" s="12">
        <f t="shared" si="114"/>
        <v>0.5439110800628727</v>
      </c>
      <c r="AK218" s="13">
        <f t="shared" si="115"/>
        <v>0.22617260555179008</v>
      </c>
      <c r="AL218" s="13">
        <f t="shared" si="116"/>
        <v>0.29141084192426686</v>
      </c>
      <c r="AM218" s="12">
        <f t="shared" si="117"/>
        <v>0.3079569921688905</v>
      </c>
      <c r="AN218" s="13">
        <f t="shared" si="118"/>
        <v>0.5993678340931574</v>
      </c>
      <c r="AO218" s="13">
        <f t="shared" si="119"/>
        <v>0.029146583246957375</v>
      </c>
      <c r="AP218" s="13">
        <f t="shared" si="120"/>
        <v>0.026310170783327258</v>
      </c>
    </row>
    <row r="219" spans="1:42" ht="12.75">
      <c r="A219" s="10" t="s">
        <v>24</v>
      </c>
      <c r="B219" s="10" t="s">
        <v>25</v>
      </c>
      <c r="C219" s="10" t="s">
        <v>564</v>
      </c>
      <c r="D219" s="10">
        <v>317</v>
      </c>
      <c r="E219" s="10">
        <v>287</v>
      </c>
      <c r="F219" s="10">
        <v>64</v>
      </c>
      <c r="G219" s="10">
        <v>45</v>
      </c>
      <c r="H219" s="10">
        <v>12</v>
      </c>
      <c r="I219" s="10">
        <v>0</v>
      </c>
      <c r="J219" s="10">
        <v>7</v>
      </c>
      <c r="K219" s="10">
        <v>24</v>
      </c>
      <c r="L219" s="10">
        <v>79</v>
      </c>
      <c r="M219" s="10">
        <v>1</v>
      </c>
      <c r="N219" s="10">
        <v>3</v>
      </c>
      <c r="O219" s="10">
        <v>0.0833333</v>
      </c>
      <c r="P219" s="10">
        <f t="shared" si="128"/>
        <v>0.2079207920792079</v>
      </c>
      <c r="Q219" s="10">
        <f t="shared" si="129"/>
        <v>0.4158415841584158</v>
      </c>
      <c r="R219" s="10">
        <f t="shared" si="130"/>
        <v>0.37623762376237624</v>
      </c>
      <c r="S219" s="10">
        <f t="shared" si="131"/>
        <v>0.10526315789473684</v>
      </c>
      <c r="T219" s="10">
        <f t="shared" si="132"/>
        <v>202</v>
      </c>
      <c r="U219" s="10">
        <v>3</v>
      </c>
      <c r="V219" s="10">
        <v>84</v>
      </c>
      <c r="W219" s="10">
        <v>76</v>
      </c>
      <c r="X219" s="10">
        <v>8</v>
      </c>
      <c r="Y219" s="10">
        <v>42</v>
      </c>
      <c r="Z219" s="10">
        <v>1298</v>
      </c>
      <c r="AA219" s="10">
        <v>4.094637224</v>
      </c>
      <c r="AB219" s="10">
        <v>0.282178</v>
      </c>
      <c r="AC219" s="16">
        <f>IF(ISERROR((J219/W219)*(0.0261231)+(X219/W219)*(-0.0995367)+(P219)*(0.0847392)+(W219/V219)*(-0.0317976)+(N219)*(0.0005908)+((E219-L219)/E219)*(-0.0701565)+(-0.0034644)+0.3942664),"-",((J219/W219)*(0.0261231)+(X219/W219)*(-0.0995367)+(P219)*(0.0847392)+(W219/V219)*(-0.0317976)+(N219)*(0.0005908)+((E219-L219)/E219)*(-0.0701565)+(-0.0034644)+0.3942664))</f>
        <v>0.3225075831530196</v>
      </c>
      <c r="AD219" s="13">
        <f t="shared" si="133"/>
        <v>0.0403295831530196</v>
      </c>
      <c r="AE219" s="11">
        <f t="shared" si="134"/>
        <v>72.14653179690995</v>
      </c>
      <c r="AF219" s="11">
        <f t="shared" si="110"/>
        <v>8.146531796909954</v>
      </c>
      <c r="AG219" s="12">
        <f t="shared" si="111"/>
        <v>0.2229965156794425</v>
      </c>
      <c r="AH219" s="12">
        <f t="shared" si="112"/>
        <v>0.28888888888888886</v>
      </c>
      <c r="AI219" s="12">
        <f t="shared" si="113"/>
        <v>0.34843205574912894</v>
      </c>
      <c r="AJ219" s="12">
        <f t="shared" si="114"/>
        <v>0.6373209446380178</v>
      </c>
      <c r="AK219" s="13">
        <f t="shared" si="115"/>
        <v>0.25138164389167234</v>
      </c>
      <c r="AL219" s="13">
        <f t="shared" si="116"/>
        <v>0.3147508945933649</v>
      </c>
      <c r="AM219" s="12">
        <f t="shared" si="117"/>
        <v>0.37681718396135877</v>
      </c>
      <c r="AN219" s="13">
        <f t="shared" si="118"/>
        <v>0.6915680785547237</v>
      </c>
      <c r="AO219" s="13">
        <f t="shared" si="119"/>
        <v>0.028385128212229827</v>
      </c>
      <c r="AP219" s="13">
        <f t="shared" si="120"/>
        <v>0.025862005704476054</v>
      </c>
    </row>
    <row r="220" spans="1:42" ht="12.75">
      <c r="A220" s="10" t="s">
        <v>267</v>
      </c>
      <c r="B220" s="10" t="s">
        <v>456</v>
      </c>
      <c r="C220" s="10" t="s">
        <v>541</v>
      </c>
      <c r="D220" s="10">
        <v>426</v>
      </c>
      <c r="E220" s="10">
        <v>345</v>
      </c>
      <c r="F220" s="10">
        <v>82</v>
      </c>
      <c r="G220" s="10">
        <v>50</v>
      </c>
      <c r="H220" s="10">
        <v>17</v>
      </c>
      <c r="I220" s="10">
        <v>1</v>
      </c>
      <c r="J220" s="10">
        <v>14</v>
      </c>
      <c r="K220" s="10">
        <v>70</v>
      </c>
      <c r="L220" s="10">
        <v>89</v>
      </c>
      <c r="M220" s="10">
        <v>4</v>
      </c>
      <c r="N220" s="10">
        <v>6</v>
      </c>
      <c r="O220" s="10">
        <v>0.0434783</v>
      </c>
      <c r="P220" s="10">
        <f t="shared" si="128"/>
        <v>0.20384615384615384</v>
      </c>
      <c r="Q220" s="10">
        <f t="shared" si="129"/>
        <v>0.35384615384615387</v>
      </c>
      <c r="R220" s="10">
        <f t="shared" si="130"/>
        <v>0.4423076923076923</v>
      </c>
      <c r="S220" s="10">
        <f t="shared" si="131"/>
        <v>0.16521739130434782</v>
      </c>
      <c r="T220" s="10">
        <f t="shared" si="132"/>
        <v>260</v>
      </c>
      <c r="U220" s="10">
        <v>5</v>
      </c>
      <c r="V220" s="10">
        <v>92</v>
      </c>
      <c r="W220" s="10">
        <v>115</v>
      </c>
      <c r="X220" s="10">
        <v>19</v>
      </c>
      <c r="Y220" s="10">
        <v>53</v>
      </c>
      <c r="Z220" s="10">
        <v>1801</v>
      </c>
      <c r="AA220" s="10">
        <v>4.227699531</v>
      </c>
      <c r="AB220" s="10">
        <v>0.276423</v>
      </c>
      <c r="AC220" s="16">
        <f>IF(ISERROR((J220/W220)*(0.0261231)+(X220/W220)*(-0.0995367)+(P220)*(0.0847392)+(W220/V220)*(-0.0317976)+(N220)*(0.0005908)+((E220-L220)/E220)*(-0.0701565)+(0.0071428)+0.3942664),"-",((J220/W220)*(0.0261231)+(X220/W220)*(-0.0995367)+(P220)*(0.0847392)+(W220/V220)*(-0.0317976)+(N220)*(0.0005908)+((E220-L220)/E220)*(-0.0701565)+(0.0071428)+0.3942664))</f>
        <v>0.3171576130434783</v>
      </c>
      <c r="AD220" s="13">
        <f t="shared" si="133"/>
        <v>0.04073461304347831</v>
      </c>
      <c r="AE220" s="11">
        <f t="shared" si="134"/>
        <v>92.02077280869565</v>
      </c>
      <c r="AF220" s="11">
        <f t="shared" si="110"/>
        <v>10.020772808695654</v>
      </c>
      <c r="AG220" s="12">
        <f t="shared" si="111"/>
        <v>0.23768115942028986</v>
      </c>
      <c r="AH220" s="12">
        <f t="shared" si="112"/>
        <v>0.37028301886792453</v>
      </c>
      <c r="AI220" s="12">
        <f t="shared" si="113"/>
        <v>0.41739130434782606</v>
      </c>
      <c r="AJ220" s="12">
        <f t="shared" si="114"/>
        <v>0.7876743232157506</v>
      </c>
      <c r="AK220" s="13">
        <f t="shared" si="115"/>
        <v>0.2667268777063642</v>
      </c>
      <c r="AL220" s="13">
        <f t="shared" si="116"/>
        <v>0.39391691700164067</v>
      </c>
      <c r="AM220" s="12">
        <f t="shared" si="117"/>
        <v>0.4464370226339004</v>
      </c>
      <c r="AN220" s="13">
        <f t="shared" si="118"/>
        <v>0.8403539396355411</v>
      </c>
      <c r="AO220" s="13">
        <f t="shared" si="119"/>
        <v>0.029045718286074357</v>
      </c>
      <c r="AP220" s="13">
        <f t="shared" si="120"/>
        <v>0.023633898133716136</v>
      </c>
    </row>
    <row r="221" spans="1:42" ht="12.75">
      <c r="A221" s="10" t="s">
        <v>156</v>
      </c>
      <c r="B221" s="10" t="s">
        <v>157</v>
      </c>
      <c r="C221" s="10" t="s">
        <v>505</v>
      </c>
      <c r="D221" s="10">
        <v>454</v>
      </c>
      <c r="E221" s="10">
        <v>398</v>
      </c>
      <c r="F221" s="10">
        <v>98</v>
      </c>
      <c r="G221" s="10">
        <v>73</v>
      </c>
      <c r="H221" s="10">
        <v>15</v>
      </c>
      <c r="I221" s="10">
        <v>3</v>
      </c>
      <c r="J221" s="10">
        <v>7</v>
      </c>
      <c r="K221" s="10">
        <v>49</v>
      </c>
      <c r="L221" s="10">
        <v>84</v>
      </c>
      <c r="M221" s="10">
        <v>4</v>
      </c>
      <c r="N221" s="10">
        <v>19</v>
      </c>
      <c r="O221" s="10">
        <v>0.0597826</v>
      </c>
      <c r="P221" s="10">
        <f t="shared" si="128"/>
        <v>0.1518987341772152</v>
      </c>
      <c r="Q221" s="10">
        <f t="shared" si="129"/>
        <v>0.5822784810126582</v>
      </c>
      <c r="R221" s="10">
        <f t="shared" si="130"/>
        <v>0.26582278481012656</v>
      </c>
      <c r="S221" s="10">
        <f t="shared" si="131"/>
        <v>0.07142857142857142</v>
      </c>
      <c r="T221" s="10">
        <f t="shared" si="132"/>
        <v>316</v>
      </c>
      <c r="U221" s="10">
        <v>2</v>
      </c>
      <c r="V221" s="10">
        <v>184</v>
      </c>
      <c r="W221" s="10">
        <v>84</v>
      </c>
      <c r="X221" s="10">
        <v>6</v>
      </c>
      <c r="Y221" s="10">
        <v>48</v>
      </c>
      <c r="Z221" s="10">
        <v>1841</v>
      </c>
      <c r="AA221" s="10">
        <v>4.055066079</v>
      </c>
      <c r="AB221" s="10">
        <v>0.292605</v>
      </c>
      <c r="AC221" s="16">
        <f>IF(ISERROR((J221/W221)*(0.0261231)+(X221/W221)*(-0.0995367)+(P221)*(0.0847392)+(W221/V221)*(-0.0317976)+(N221)*(0.0005908)+((E221-L221)/E221)*(-0.0701565)+(-0.0101466)+0.3942664),"-",((J221/W221)*(0.0261231)+(X221/W221)*(-0.0995367)+(P221)*(0.0847392)+(W221/V221)*(-0.0317976)+(N221)*(0.0005908)+((E221-L221)/E221)*(-0.0701565)+(-0.0101466)+0.3942664))</f>
        <v>0.3334180417747891</v>
      </c>
      <c r="AD221" s="13">
        <f t="shared" si="133"/>
        <v>0.040813041774789116</v>
      </c>
      <c r="AE221" s="11">
        <f t="shared" si="134"/>
        <v>110.69301099195941</v>
      </c>
      <c r="AF221" s="11">
        <f t="shared" si="110"/>
        <v>12.693010991959412</v>
      </c>
      <c r="AG221" s="12">
        <f t="shared" si="111"/>
        <v>0.24623115577889448</v>
      </c>
      <c r="AH221" s="12">
        <f t="shared" si="112"/>
        <v>0.32891832229580575</v>
      </c>
      <c r="AI221" s="12">
        <f t="shared" si="113"/>
        <v>0.3442211055276382</v>
      </c>
      <c r="AJ221" s="12">
        <f t="shared" si="114"/>
        <v>0.6731394278234439</v>
      </c>
      <c r="AK221" s="13">
        <f t="shared" si="115"/>
        <v>0.27812314319587794</v>
      </c>
      <c r="AL221" s="13">
        <f t="shared" si="116"/>
        <v>0.35693821411028565</v>
      </c>
      <c r="AM221" s="12">
        <f t="shared" si="117"/>
        <v>0.37611309294462164</v>
      </c>
      <c r="AN221" s="13">
        <f t="shared" si="118"/>
        <v>0.7330513070549073</v>
      </c>
      <c r="AO221" s="13">
        <f t="shared" si="119"/>
        <v>0.03189198741698346</v>
      </c>
      <c r="AP221" s="13">
        <f t="shared" si="120"/>
        <v>0.02801989181447989</v>
      </c>
    </row>
    <row r="222" spans="1:42" ht="12.75">
      <c r="A222" s="10" t="s">
        <v>73</v>
      </c>
      <c r="B222" s="10" t="s">
        <v>365</v>
      </c>
      <c r="C222" s="10" t="s">
        <v>508</v>
      </c>
      <c r="D222" s="10">
        <v>507</v>
      </c>
      <c r="E222" s="10">
        <v>477</v>
      </c>
      <c r="F222" s="10">
        <v>107</v>
      </c>
      <c r="G222" s="10">
        <v>68</v>
      </c>
      <c r="H222" s="10">
        <v>19</v>
      </c>
      <c r="I222" s="10">
        <v>1</v>
      </c>
      <c r="J222" s="10">
        <v>19</v>
      </c>
      <c r="K222" s="10">
        <v>20</v>
      </c>
      <c r="L222" s="10">
        <v>140</v>
      </c>
      <c r="M222" s="10">
        <v>8</v>
      </c>
      <c r="N222" s="10">
        <v>6</v>
      </c>
      <c r="O222" s="10">
        <v>0.0785714</v>
      </c>
      <c r="P222" s="10">
        <f t="shared" si="128"/>
        <v>0.14534883720930233</v>
      </c>
      <c r="Q222" s="10">
        <f t="shared" si="129"/>
        <v>0.4069767441860465</v>
      </c>
      <c r="R222" s="10">
        <f t="shared" si="130"/>
        <v>0.4476744186046512</v>
      </c>
      <c r="S222" s="10">
        <f t="shared" si="131"/>
        <v>0.1038961038961039</v>
      </c>
      <c r="T222" s="10">
        <f t="shared" si="132"/>
        <v>344</v>
      </c>
      <c r="U222" s="10">
        <v>1</v>
      </c>
      <c r="V222" s="10">
        <v>140</v>
      </c>
      <c r="W222" s="10">
        <v>154</v>
      </c>
      <c r="X222" s="10">
        <v>16</v>
      </c>
      <c r="Y222" s="10">
        <v>50</v>
      </c>
      <c r="Z222" s="10">
        <v>1817</v>
      </c>
      <c r="AA222" s="10">
        <v>3.58382643</v>
      </c>
      <c r="AB222" s="10">
        <v>0.269939</v>
      </c>
      <c r="AC222" s="16">
        <f>IF(ISERROR((J222/W222)*(0.0261231)+(X222/W222)*(-0.0995367)+(P222)*(0.0847392)+(W222/V222)*(-0.0317976)+(N222)*(0.0005908)+((E222-L222)/E222)*(-0.0701565)+(-0.0064676)+0.3942664),"-",((J222/W222)*(0.0261231)+(X222/W222)*(-0.0995367)+(P222)*(0.0847392)+(W222/V222)*(-0.0317976)+(N222)*(0.0005908)+((E222-L222)/E222)*(-0.0701565)+(-0.0064676)+0.3942664))</f>
        <v>0.31199899502080924</v>
      </c>
      <c r="AD222" s="13">
        <f t="shared" si="133"/>
        <v>0.04205999502080926</v>
      </c>
      <c r="AE222" s="11">
        <f t="shared" si="134"/>
        <v>120.71167237678381</v>
      </c>
      <c r="AF222" s="11">
        <f t="shared" si="110"/>
        <v>13.71167237678381</v>
      </c>
      <c r="AG222" s="12">
        <f t="shared" si="111"/>
        <v>0.22431865828092243</v>
      </c>
      <c r="AH222" s="12">
        <f t="shared" si="112"/>
        <v>0.25296442687747034</v>
      </c>
      <c r="AI222" s="12">
        <f t="shared" si="113"/>
        <v>0.389937106918239</v>
      </c>
      <c r="AJ222" s="12">
        <f t="shared" si="114"/>
        <v>0.6429015337957094</v>
      </c>
      <c r="AK222" s="13">
        <f t="shared" si="115"/>
        <v>0.2530643026766956</v>
      </c>
      <c r="AL222" s="13">
        <f t="shared" si="116"/>
        <v>0.2800625936300075</v>
      </c>
      <c r="AM222" s="12">
        <f t="shared" si="117"/>
        <v>0.4186827513140122</v>
      </c>
      <c r="AN222" s="13">
        <f t="shared" si="118"/>
        <v>0.6987453449440197</v>
      </c>
      <c r="AO222" s="13">
        <f t="shared" si="119"/>
        <v>0.02874564439577318</v>
      </c>
      <c r="AP222" s="13">
        <f t="shared" si="120"/>
        <v>0.02709816675253718</v>
      </c>
    </row>
    <row r="223" spans="1:42" ht="12.75">
      <c r="A223" s="10" t="s">
        <v>525</v>
      </c>
      <c r="B223" s="10" t="s">
        <v>526</v>
      </c>
      <c r="C223" s="10" t="s">
        <v>516</v>
      </c>
      <c r="D223" s="10">
        <v>372</v>
      </c>
      <c r="E223" s="10">
        <v>311</v>
      </c>
      <c r="F223" s="10">
        <v>65</v>
      </c>
      <c r="G223" s="10">
        <v>38</v>
      </c>
      <c r="H223" s="10">
        <v>12</v>
      </c>
      <c r="I223" s="10">
        <v>1</v>
      </c>
      <c r="J223" s="10">
        <v>14</v>
      </c>
      <c r="K223" s="10">
        <v>48</v>
      </c>
      <c r="L223" s="10">
        <v>105</v>
      </c>
      <c r="M223" s="10">
        <v>5</v>
      </c>
      <c r="N223" s="10">
        <v>7</v>
      </c>
      <c r="O223" s="10">
        <v>0.09859154929577464</v>
      </c>
      <c r="P223" s="10">
        <v>0.18009478672985782</v>
      </c>
      <c r="Q223" s="10">
        <v>0.33649289099526064</v>
      </c>
      <c r="R223" s="10">
        <v>0.4834123222748815</v>
      </c>
      <c r="S223" s="10">
        <v>0.09803921568627451</v>
      </c>
      <c r="T223" s="46">
        <v>211</v>
      </c>
      <c r="U223" s="46">
        <v>8</v>
      </c>
      <c r="V223" s="46">
        <v>71</v>
      </c>
      <c r="W223" s="52">
        <v>102</v>
      </c>
      <c r="X223" s="10">
        <v>10</v>
      </c>
      <c r="Y223" s="10">
        <v>38</v>
      </c>
      <c r="Z223" s="10">
        <v>1480</v>
      </c>
      <c r="AA223" s="46">
        <v>3.978494623655914</v>
      </c>
      <c r="AB223" s="10">
        <v>0.25888324873096447</v>
      </c>
      <c r="AC223" s="52">
        <v>0.3015001218013743</v>
      </c>
      <c r="AD223" s="13">
        <v>0.042616873070409844</v>
      </c>
      <c r="AE223" s="10">
        <v>73.41905278969938</v>
      </c>
      <c r="AF223" s="11">
        <f t="shared" si="110"/>
        <v>8.419052789699379</v>
      </c>
      <c r="AG223" s="12">
        <f t="shared" si="111"/>
        <v>0.2090032154340836</v>
      </c>
      <c r="AH223" s="12">
        <f t="shared" si="112"/>
        <v>0.32526881720430106</v>
      </c>
      <c r="AI223" s="12">
        <f t="shared" si="113"/>
        <v>0.39228295819935693</v>
      </c>
      <c r="AJ223" s="12">
        <f t="shared" si="114"/>
        <v>0.717551775403658</v>
      </c>
      <c r="AK223" s="13">
        <f t="shared" si="115"/>
        <v>0.23607412472572148</v>
      </c>
      <c r="AL223" s="13">
        <f t="shared" si="116"/>
        <v>0.3479006795422026</v>
      </c>
      <c r="AM223" s="12">
        <f t="shared" si="117"/>
        <v>0.4193538674909948</v>
      </c>
      <c r="AN223" s="13">
        <f t="shared" si="118"/>
        <v>0.7672545470331974</v>
      </c>
      <c r="AO223" s="13">
        <f t="shared" si="119"/>
        <v>0.027070909291637885</v>
      </c>
      <c r="AP223" s="13">
        <f t="shared" si="120"/>
        <v>0.022631862337901543</v>
      </c>
    </row>
    <row r="224" spans="1:42" ht="12.75">
      <c r="A224" s="10" t="s">
        <v>428</v>
      </c>
      <c r="B224" s="10" t="s">
        <v>429</v>
      </c>
      <c r="C224" s="10" t="s">
        <v>561</v>
      </c>
      <c r="D224" s="10">
        <v>649</v>
      </c>
      <c r="E224" s="10">
        <v>561</v>
      </c>
      <c r="F224" s="10">
        <v>130</v>
      </c>
      <c r="G224" s="10">
        <v>83</v>
      </c>
      <c r="H224" s="10">
        <v>26</v>
      </c>
      <c r="I224" s="10">
        <v>1</v>
      </c>
      <c r="J224" s="10">
        <v>20</v>
      </c>
      <c r="K224" s="10">
        <v>74</v>
      </c>
      <c r="L224" s="10">
        <v>160</v>
      </c>
      <c r="M224" s="10">
        <v>4</v>
      </c>
      <c r="N224" s="10">
        <v>19</v>
      </c>
      <c r="O224" s="10">
        <v>0.0862069</v>
      </c>
      <c r="P224" s="10">
        <f>Y224/T224</f>
        <v>0.16790123456790124</v>
      </c>
      <c r="Q224" s="10">
        <f>V224/T224</f>
        <v>0.42962962962962964</v>
      </c>
      <c r="R224" s="10">
        <f>W224/T224</f>
        <v>0.4024691358024691</v>
      </c>
      <c r="S224" s="10">
        <f>X224/W224</f>
        <v>0.09815950920245399</v>
      </c>
      <c r="T224" s="10">
        <f>V224+W224+Y224</f>
        <v>405</v>
      </c>
      <c r="U224" s="10">
        <v>10</v>
      </c>
      <c r="V224" s="10">
        <v>174</v>
      </c>
      <c r="W224" s="10">
        <v>163</v>
      </c>
      <c r="X224" s="10">
        <v>16</v>
      </c>
      <c r="Y224" s="10">
        <v>68</v>
      </c>
      <c r="Z224" s="10">
        <v>2833</v>
      </c>
      <c r="AA224" s="10">
        <v>4.365177196</v>
      </c>
      <c r="AB224" s="10">
        <v>0.285714</v>
      </c>
      <c r="AC224" s="16">
        <f>IF(ISERROR((J224/W224)*(0.0261231)+(X224/W224)*(-0.0995367)+(P224)*(0.0847392)+(W224/V224)*(-0.0317976)+(N224)*(0.0005908)+((E224-L224)/E224)*(-0.0701565)+(-0.0047516)+0.3942664),"-",((J224/W224)*(0.0261231)+(X224/W224)*(-0.0995367)+(P224)*(0.0847392)+(W224/V224)*(-0.0317976)+(N224)*(0.0005908)+((E224-L224)/E224)*(-0.0701565)+(-0.0047516)+0.3942664))</f>
        <v>0.3284677080808902</v>
      </c>
      <c r="AD224" s="13">
        <f>AC224-AB224</f>
        <v>0.042753708080890185</v>
      </c>
      <c r="AE224" s="11">
        <f>AC224*(E224-L224-J224+M224)+J224</f>
        <v>146.46006761114273</v>
      </c>
      <c r="AF224" s="11">
        <f t="shared" si="110"/>
        <v>16.460067611142733</v>
      </c>
      <c r="AG224" s="12">
        <f t="shared" si="111"/>
        <v>0.23172905525846701</v>
      </c>
      <c r="AH224" s="12">
        <f t="shared" si="112"/>
        <v>0.32973805855161786</v>
      </c>
      <c r="AI224" s="12">
        <f t="shared" si="113"/>
        <v>0.39037433155080214</v>
      </c>
      <c r="AJ224" s="12">
        <f t="shared" si="114"/>
        <v>0.72011239010242</v>
      </c>
      <c r="AK224" s="13">
        <f t="shared" si="115"/>
        <v>0.26106963923554855</v>
      </c>
      <c r="AL224" s="13">
        <f t="shared" si="116"/>
        <v>0.3551002582606205</v>
      </c>
      <c r="AM224" s="12">
        <f t="shared" si="117"/>
        <v>0.41971491552788365</v>
      </c>
      <c r="AN224" s="13">
        <f t="shared" si="118"/>
        <v>0.7748151737885042</v>
      </c>
      <c r="AO224" s="13">
        <f t="shared" si="119"/>
        <v>0.02934058397708153</v>
      </c>
      <c r="AP224" s="13">
        <f t="shared" si="120"/>
        <v>0.025362199709002664</v>
      </c>
    </row>
    <row r="225" spans="1:42" ht="12.75">
      <c r="A225" s="10" t="s">
        <v>277</v>
      </c>
      <c r="B225" s="10" t="s">
        <v>456</v>
      </c>
      <c r="C225" s="10" t="s">
        <v>280</v>
      </c>
      <c r="D225" s="10">
        <v>429</v>
      </c>
      <c r="E225" s="10">
        <v>380</v>
      </c>
      <c r="F225" s="10">
        <v>97</v>
      </c>
      <c r="G225" s="10">
        <v>88</v>
      </c>
      <c r="H225" s="10">
        <v>6</v>
      </c>
      <c r="I225" s="10">
        <v>3</v>
      </c>
      <c r="J225" s="10">
        <v>0</v>
      </c>
      <c r="K225" s="10">
        <v>30</v>
      </c>
      <c r="L225" s="10">
        <v>45</v>
      </c>
      <c r="M225" s="10">
        <v>2</v>
      </c>
      <c r="N225" s="10">
        <v>21</v>
      </c>
      <c r="O225" s="10">
        <v>0.0971429</v>
      </c>
      <c r="P225" s="10">
        <f>Y225/T225</f>
        <v>0.1826625386996904</v>
      </c>
      <c r="Q225" s="10">
        <f>V225/T225</f>
        <v>0.541795665634675</v>
      </c>
      <c r="R225" s="10">
        <f>W225/T225</f>
        <v>0.2755417956656347</v>
      </c>
      <c r="S225" s="10">
        <f>X225/W225</f>
        <v>0.07865168539325842</v>
      </c>
      <c r="T225" s="10">
        <f>V225+W225+Y225</f>
        <v>323</v>
      </c>
      <c r="U225" s="10">
        <v>3</v>
      </c>
      <c r="V225" s="10">
        <v>175</v>
      </c>
      <c r="W225" s="10">
        <v>89</v>
      </c>
      <c r="X225" s="10">
        <v>7</v>
      </c>
      <c r="Y225" s="10">
        <v>59</v>
      </c>
      <c r="Z225" s="10">
        <v>1601</v>
      </c>
      <c r="AA225" s="10">
        <v>3.731934732</v>
      </c>
      <c r="AB225" s="10">
        <v>0.287834</v>
      </c>
      <c r="AC225" s="16">
        <f>IF(ISERROR((J225/W225)*(0.0261231)+(X225/W225)*(-0.0995367)+(P225)*(0.0847392)+(W225/V225)*(-0.0317976)+(N225)*(0.0005908)+((E225-L225)/E225)*(-0.0701565)+(-0.0055043)+0.3942664),"-",((J225/W225)*(0.0261231)+(X225/W225)*(-0.0995367)+(P225)*(0.0847392)+(W225/V225)*(-0.0317976)+(N225)*(0.0005908)+((E225-L225)/E225)*(-0.0701565)+(-0.0055043)+0.3942664))</f>
        <v>0.33079900390770217</v>
      </c>
      <c r="AD225" s="13">
        <f>AC225-AB225</f>
        <v>0.04296500390770219</v>
      </c>
      <c r="AE225" s="11">
        <f>AC225*(E225-L225-J225+M225)+J225</f>
        <v>111.47926431689564</v>
      </c>
      <c r="AF225" s="11">
        <f t="shared" si="110"/>
        <v>14.479264316895637</v>
      </c>
      <c r="AG225" s="12">
        <f t="shared" si="111"/>
        <v>0.25526315789473686</v>
      </c>
      <c r="AH225" s="12">
        <f t="shared" si="112"/>
        <v>0.3132530120481928</v>
      </c>
      <c r="AI225" s="12">
        <f t="shared" si="113"/>
        <v>0.2789473684210526</v>
      </c>
      <c r="AJ225" s="12">
        <f t="shared" si="114"/>
        <v>0.5922003804692454</v>
      </c>
      <c r="AK225" s="13">
        <f t="shared" si="115"/>
        <v>0.2933664850444622</v>
      </c>
      <c r="AL225" s="13">
        <f t="shared" si="116"/>
        <v>0.3481428055828811</v>
      </c>
      <c r="AM225" s="12">
        <f t="shared" si="117"/>
        <v>0.317050695570778</v>
      </c>
      <c r="AN225" s="13">
        <f t="shared" si="118"/>
        <v>0.665193501153659</v>
      </c>
      <c r="AO225" s="13">
        <f t="shared" si="119"/>
        <v>0.03810332714972536</v>
      </c>
      <c r="AP225" s="13">
        <f t="shared" si="120"/>
        <v>0.034889793534688296</v>
      </c>
    </row>
    <row r="226" spans="1:42" ht="12.75">
      <c r="A226" s="10" t="s">
        <v>351</v>
      </c>
      <c r="B226" s="10" t="s">
        <v>452</v>
      </c>
      <c r="C226" s="10" t="s">
        <v>506</v>
      </c>
      <c r="D226" s="10">
        <v>606</v>
      </c>
      <c r="E226" s="10">
        <v>493</v>
      </c>
      <c r="F226" s="10">
        <v>111</v>
      </c>
      <c r="G226" s="10">
        <v>53</v>
      </c>
      <c r="H226" s="10">
        <v>27</v>
      </c>
      <c r="I226" s="10">
        <v>3</v>
      </c>
      <c r="J226" s="10">
        <v>28</v>
      </c>
      <c r="K226" s="10">
        <v>101</v>
      </c>
      <c r="L226" s="10">
        <v>161</v>
      </c>
      <c r="M226" s="10">
        <v>7</v>
      </c>
      <c r="N226" s="10">
        <v>2</v>
      </c>
      <c r="O226" s="10">
        <v>0.0162602</v>
      </c>
      <c r="P226" s="10">
        <f>Y226/T226</f>
        <v>0.15454545454545454</v>
      </c>
      <c r="Q226" s="10">
        <f>V226/T226</f>
        <v>0.37272727272727274</v>
      </c>
      <c r="R226" s="10">
        <f>W226/T226</f>
        <v>0.4727272727272727</v>
      </c>
      <c r="S226" s="10">
        <f>X226/W226</f>
        <v>0.09615384615384616</v>
      </c>
      <c r="T226" s="10">
        <f>V226+W226+Y226</f>
        <v>330</v>
      </c>
      <c r="U226" s="10">
        <v>4</v>
      </c>
      <c r="V226" s="10">
        <v>123</v>
      </c>
      <c r="W226" s="10">
        <v>156</v>
      </c>
      <c r="X226" s="10">
        <v>15</v>
      </c>
      <c r="Y226" s="10">
        <v>51</v>
      </c>
      <c r="Z226" s="10">
        <v>2501</v>
      </c>
      <c r="AA226" s="10">
        <v>4.127062706</v>
      </c>
      <c r="AB226" s="10">
        <v>0.266881</v>
      </c>
      <c r="AC226" s="16">
        <f>IF(ISERROR((J226/W226)*(0.0261231)+(X226/W226)*(-0.0995367)+(P226)*(0.0847392)+(W226/V226)*(-0.0317976)+(N226)*(0.0005908)+((E226-L226)/E226)*(-0.0701565)+(-0.0056323)+0.3942664),"-",((J226/W226)*(0.0261231)+(X226/W226)*(-0.0995367)+(P226)*(0.0847392)+(W226/V226)*(-0.0317976)+(N226)*(0.0005908)+((E226-L226)/E226)*(-0.0701565)+(-0.0056323)+0.3942664))</f>
        <v>0.3104556688544051</v>
      </c>
      <c r="AD226" s="13">
        <f>AC226-AB226</f>
        <v>0.04357466885440514</v>
      </c>
      <c r="AE226" s="11">
        <f>AC226*(E226-L226-J226+M226)+J226</f>
        <v>124.55171301371999</v>
      </c>
      <c r="AF226" s="11">
        <f t="shared" si="110"/>
        <v>13.55171301371999</v>
      </c>
      <c r="AG226" s="12">
        <f t="shared" si="111"/>
        <v>0.22515212981744423</v>
      </c>
      <c r="AH226" s="12">
        <f t="shared" si="112"/>
        <v>0.35702479338842974</v>
      </c>
      <c r="AI226" s="12">
        <f t="shared" si="113"/>
        <v>0.4563894523326572</v>
      </c>
      <c r="AJ226" s="12">
        <f t="shared" si="114"/>
        <v>0.8134142457210869</v>
      </c>
      <c r="AK226" s="13">
        <f t="shared" si="115"/>
        <v>0.2526403915085598</v>
      </c>
      <c r="AL226" s="13">
        <f t="shared" si="116"/>
        <v>0.37942431903094215</v>
      </c>
      <c r="AM226" s="12">
        <f t="shared" si="117"/>
        <v>0.4838777140237728</v>
      </c>
      <c r="AN226" s="13">
        <f t="shared" si="118"/>
        <v>0.863302033054715</v>
      </c>
      <c r="AO226" s="13">
        <f t="shared" si="119"/>
        <v>0.027488261691115595</v>
      </c>
      <c r="AP226" s="13">
        <f t="shared" si="120"/>
        <v>0.022399525642512408</v>
      </c>
    </row>
    <row r="227" spans="1:42" ht="12.75">
      <c r="A227" s="10" t="s">
        <v>485</v>
      </c>
      <c r="B227" s="10" t="s">
        <v>486</v>
      </c>
      <c r="C227" s="10" t="s">
        <v>565</v>
      </c>
      <c r="D227" s="10">
        <v>486</v>
      </c>
      <c r="E227" s="10">
        <v>443</v>
      </c>
      <c r="F227" s="10">
        <v>97</v>
      </c>
      <c r="G227" s="10">
        <v>50</v>
      </c>
      <c r="H227" s="10">
        <v>20</v>
      </c>
      <c r="I227" s="10">
        <v>4</v>
      </c>
      <c r="J227" s="10">
        <v>23</v>
      </c>
      <c r="K227" s="10">
        <v>36</v>
      </c>
      <c r="L227" s="10">
        <v>133</v>
      </c>
      <c r="M227" s="10">
        <v>3</v>
      </c>
      <c r="N227" s="10">
        <v>1</v>
      </c>
      <c r="O227" s="10">
        <v>0.0555556</v>
      </c>
      <c r="P227" s="10">
        <f>Y227/T227</f>
        <v>0.15654952076677317</v>
      </c>
      <c r="Q227" s="10">
        <f>V227/T227</f>
        <v>0.3450479233226837</v>
      </c>
      <c r="R227" s="10">
        <f>W227/T227</f>
        <v>0.4984025559105431</v>
      </c>
      <c r="S227" s="10">
        <f>X227/W227</f>
        <v>0.1346153846153846</v>
      </c>
      <c r="T227" s="10">
        <f>V227+W227+Y227</f>
        <v>313</v>
      </c>
      <c r="U227" s="10">
        <v>4</v>
      </c>
      <c r="V227" s="10">
        <v>108</v>
      </c>
      <c r="W227" s="10">
        <v>156</v>
      </c>
      <c r="X227" s="10">
        <v>21</v>
      </c>
      <c r="Y227" s="10">
        <v>49</v>
      </c>
      <c r="Z227" s="10">
        <v>1910</v>
      </c>
      <c r="AA227" s="10">
        <f>Z227/D227</f>
        <v>3.9300411522633745</v>
      </c>
      <c r="AB227" s="10">
        <v>0.255172</v>
      </c>
      <c r="AC227" s="16">
        <f>IF(ISERROR((J227/W227)*(0.0261231)+(X227/W227)*(-0.0995367)+(P227)*(0.0847392)+(W227/V227)*(-0.0317976)+(N227)*(0.0005908)+((E227-L227)/E227)*(-0.0701565)+(-0.0047516)+0.3942664),"-",((J227/W227)*(0.0261231)+(X227/W227)*(-0.0995367)+(P227)*(0.0847392)+(W227/V227)*(-0.0317976)+(N227)*(0.0005908)+((E227-L227)/E227)*(-0.0701565)+(-0.0047516)+0.3942664))</f>
        <v>0.2988002127036702</v>
      </c>
      <c r="AD227" s="13">
        <f>AC227-AB227</f>
        <v>0.04362821270367018</v>
      </c>
      <c r="AE227" s="11">
        <f>AC227*(E227-L227-J227+M227)+J227</f>
        <v>109.65206168406435</v>
      </c>
      <c r="AF227" s="11">
        <f t="shared" si="110"/>
        <v>12.65206168406435</v>
      </c>
      <c r="AG227" s="12">
        <f t="shared" si="111"/>
        <v>0.21896162528216703</v>
      </c>
      <c r="AH227" s="12">
        <f t="shared" si="112"/>
        <v>0.28189300411522633</v>
      </c>
      <c r="AI227" s="12">
        <f t="shared" si="113"/>
        <v>0.42663656884875845</v>
      </c>
      <c r="AJ227" s="12">
        <f t="shared" si="114"/>
        <v>0.7085295729639848</v>
      </c>
      <c r="AK227" s="13">
        <f t="shared" si="115"/>
        <v>0.24752158393693985</v>
      </c>
      <c r="AL227" s="13">
        <f t="shared" si="116"/>
        <v>0.307926052847869</v>
      </c>
      <c r="AM227" s="12">
        <f t="shared" si="117"/>
        <v>0.45519652750353123</v>
      </c>
      <c r="AN227" s="13">
        <f t="shared" si="118"/>
        <v>0.7631225803514002</v>
      </c>
      <c r="AO227" s="13">
        <f t="shared" si="119"/>
        <v>0.028559958654772816</v>
      </c>
      <c r="AP227" s="13">
        <f t="shared" si="120"/>
        <v>0.026033048732642672</v>
      </c>
    </row>
    <row r="228" spans="1:42" ht="12.75">
      <c r="A228" s="10" t="s">
        <v>188</v>
      </c>
      <c r="B228" s="10" t="s">
        <v>189</v>
      </c>
      <c r="C228" s="10" t="s">
        <v>562</v>
      </c>
      <c r="D228" s="10">
        <v>665</v>
      </c>
      <c r="E228" s="10">
        <v>587</v>
      </c>
      <c r="F228" s="10">
        <v>164</v>
      </c>
      <c r="G228" s="10">
        <v>129</v>
      </c>
      <c r="H228" s="10">
        <v>27</v>
      </c>
      <c r="I228" s="10">
        <v>3</v>
      </c>
      <c r="J228" s="10">
        <v>5</v>
      </c>
      <c r="K228" s="10">
        <v>56</v>
      </c>
      <c r="L228" s="10">
        <v>74</v>
      </c>
      <c r="M228" s="10">
        <v>1</v>
      </c>
      <c r="N228" s="10">
        <v>37</v>
      </c>
      <c r="O228" s="10">
        <v>0.0899281</v>
      </c>
      <c r="P228" s="10">
        <f>Y228/T228</f>
        <v>0.23092369477911648</v>
      </c>
      <c r="Q228" s="10">
        <f>V228/T228</f>
        <v>0.5582329317269076</v>
      </c>
      <c r="R228" s="10">
        <f>W228/T228</f>
        <v>0.21084337349397592</v>
      </c>
      <c r="S228" s="10">
        <f>X228/W228</f>
        <v>0.02857142857142857</v>
      </c>
      <c r="T228" s="10">
        <f>V228+W228+Y228</f>
        <v>498</v>
      </c>
      <c r="U228" s="10">
        <v>5</v>
      </c>
      <c r="V228" s="10">
        <v>278</v>
      </c>
      <c r="W228" s="10">
        <v>105</v>
      </c>
      <c r="X228" s="10">
        <v>3</v>
      </c>
      <c r="Y228" s="10">
        <v>115</v>
      </c>
      <c r="Z228" s="10">
        <v>2489</v>
      </c>
      <c r="AA228" s="10">
        <v>3.742857143</v>
      </c>
      <c r="AB228" s="10">
        <v>0.312377</v>
      </c>
      <c r="AC228" s="16">
        <f>IF(ISERROR((J228/W228)*(0.0261231)+(X228/W228)*(-0.0995367)+(P228)*(0.0847392)+(W228/V228)*(-0.0317976)+(N228)*(0.0005908)+((E228-L228)/E228)*(-0.0701565)+(-0.0043388)+0.3942664),"-",((J228/W228)*(0.0261231)+(X228/W228)*(-0.0995367)+(P228)*(0.0847392)+(W228/V228)*(-0.0317976)+(N228)*(0.0005908)+((E228-L228)/E228)*(-0.0701565)+(-0.0043388)+0.3942664))</f>
        <v>0.3564334163404711</v>
      </c>
      <c r="AD228" s="13">
        <f>AC228-AB228</f>
        <v>0.04405641634047108</v>
      </c>
      <c r="AE228" s="11">
        <f>AC228*(E228-L228-J228+M228)+J228</f>
        <v>186.4246089172998</v>
      </c>
      <c r="AF228" s="11">
        <f t="shared" si="110"/>
        <v>22.424608917299793</v>
      </c>
      <c r="AG228" s="12">
        <f t="shared" si="111"/>
        <v>0.27938671209540034</v>
      </c>
      <c r="AH228" s="12">
        <f t="shared" si="112"/>
        <v>0.34668721109399075</v>
      </c>
      <c r="AI228" s="12">
        <f t="shared" si="113"/>
        <v>0.35604770017035775</v>
      </c>
      <c r="AJ228" s="12">
        <f t="shared" si="114"/>
        <v>0.7027349112643485</v>
      </c>
      <c r="AK228" s="13">
        <f t="shared" si="115"/>
        <v>0.3175887715797271</v>
      </c>
      <c r="AL228" s="13">
        <f t="shared" si="116"/>
        <v>0.3812397672069334</v>
      </c>
      <c r="AM228" s="12">
        <f t="shared" si="117"/>
        <v>0.3942497596546845</v>
      </c>
      <c r="AN228" s="13">
        <f t="shared" si="118"/>
        <v>0.775489526861618</v>
      </c>
      <c r="AO228" s="13">
        <f t="shared" si="119"/>
        <v>0.038202059484326756</v>
      </c>
      <c r="AP228" s="13">
        <f t="shared" si="120"/>
        <v>0.03455255611294267</v>
      </c>
    </row>
    <row r="229" spans="1:42" ht="12.75">
      <c r="A229" s="10" t="s">
        <v>535</v>
      </c>
      <c r="B229" s="10" t="s">
        <v>536</v>
      </c>
      <c r="C229" s="10" t="s">
        <v>516</v>
      </c>
      <c r="D229" s="10">
        <v>440</v>
      </c>
      <c r="E229" s="10">
        <v>394</v>
      </c>
      <c r="F229" s="10">
        <v>92</v>
      </c>
      <c r="G229" s="10">
        <v>61</v>
      </c>
      <c r="H229" s="10">
        <v>21</v>
      </c>
      <c r="I229" s="10">
        <v>1</v>
      </c>
      <c r="J229" s="10">
        <v>9</v>
      </c>
      <c r="K229" s="10">
        <v>42</v>
      </c>
      <c r="L229" s="10">
        <v>88</v>
      </c>
      <c r="M229" s="10">
        <v>1</v>
      </c>
      <c r="N229" s="10">
        <v>2</v>
      </c>
      <c r="O229" s="10">
        <v>0.0425531914893617</v>
      </c>
      <c r="P229" s="10">
        <v>0.18627450980392157</v>
      </c>
      <c r="Q229" s="10">
        <v>0.46078431372549017</v>
      </c>
      <c r="R229" s="10">
        <v>0.35294117647058826</v>
      </c>
      <c r="S229" s="10">
        <v>0.06481481481481481</v>
      </c>
      <c r="T229" s="46">
        <v>306</v>
      </c>
      <c r="U229" s="46">
        <v>2</v>
      </c>
      <c r="V229" s="46">
        <v>141</v>
      </c>
      <c r="W229" s="52">
        <v>108</v>
      </c>
      <c r="X229" s="10">
        <v>7</v>
      </c>
      <c r="Y229" s="10">
        <v>57</v>
      </c>
      <c r="Z229" s="10">
        <v>1671</v>
      </c>
      <c r="AA229" s="46">
        <v>3.797727272727273</v>
      </c>
      <c r="AB229" s="10">
        <v>0.2785234899328859</v>
      </c>
      <c r="AC229" s="52">
        <v>0.32276102016831343</v>
      </c>
      <c r="AD229" s="13">
        <v>0.044237530235427536</v>
      </c>
      <c r="AE229" s="10">
        <v>105.18010434263364</v>
      </c>
      <c r="AF229" s="11">
        <f t="shared" si="110"/>
        <v>13.18010434263364</v>
      </c>
      <c r="AG229" s="12">
        <f t="shared" si="111"/>
        <v>0.233502538071066</v>
      </c>
      <c r="AH229" s="12">
        <f t="shared" si="112"/>
        <v>0.3097949886104784</v>
      </c>
      <c r="AI229" s="12">
        <f t="shared" si="113"/>
        <v>0.3629441624365482</v>
      </c>
      <c r="AJ229" s="12">
        <f t="shared" si="114"/>
        <v>0.6727391510470266</v>
      </c>
      <c r="AK229" s="13">
        <f t="shared" si="115"/>
        <v>0.2669545795498316</v>
      </c>
      <c r="AL229" s="13">
        <f t="shared" si="116"/>
        <v>0.3398180053362953</v>
      </c>
      <c r="AM229" s="12">
        <f t="shared" si="117"/>
        <v>0.3963962039153138</v>
      </c>
      <c r="AN229" s="13">
        <f t="shared" si="118"/>
        <v>0.7362142092516091</v>
      </c>
      <c r="AO229" s="13">
        <f t="shared" si="119"/>
        <v>0.0334520414787656</v>
      </c>
      <c r="AP229" s="13">
        <f t="shared" si="120"/>
        <v>0.03002301672581692</v>
      </c>
    </row>
    <row r="230" spans="1:42" ht="12.75">
      <c r="A230" s="10" t="s">
        <v>469</v>
      </c>
      <c r="B230" s="10" t="s">
        <v>470</v>
      </c>
      <c r="C230" s="10" t="s">
        <v>539</v>
      </c>
      <c r="D230" s="10">
        <v>515</v>
      </c>
      <c r="E230" s="10">
        <v>460</v>
      </c>
      <c r="F230" s="10">
        <v>109</v>
      </c>
      <c r="G230" s="10">
        <v>69</v>
      </c>
      <c r="H230" s="10">
        <v>26</v>
      </c>
      <c r="I230" s="10">
        <v>0</v>
      </c>
      <c r="J230" s="10">
        <v>14</v>
      </c>
      <c r="K230" s="10">
        <v>38</v>
      </c>
      <c r="L230" s="10">
        <v>64</v>
      </c>
      <c r="M230" s="10">
        <v>7</v>
      </c>
      <c r="N230" s="10">
        <v>2</v>
      </c>
      <c r="O230" s="10">
        <v>0.0559441</v>
      </c>
      <c r="P230" s="10">
        <f aca="true" t="shared" si="135" ref="P230:P253">Y230/T230</f>
        <v>0.20050125313283207</v>
      </c>
      <c r="Q230" s="10">
        <f aca="true" t="shared" si="136" ref="Q230:Q253">V230/T230</f>
        <v>0.3583959899749373</v>
      </c>
      <c r="R230" s="10">
        <f aca="true" t="shared" si="137" ref="R230:R253">W230/T230</f>
        <v>0.44110275689223055</v>
      </c>
      <c r="S230" s="10">
        <f aca="true" t="shared" si="138" ref="S230:S253">X230/W230</f>
        <v>0.14204545454545456</v>
      </c>
      <c r="T230" s="10">
        <f aca="true" t="shared" si="139" ref="T230:T253">V230+W230+Y230</f>
        <v>399</v>
      </c>
      <c r="U230" s="10">
        <v>7</v>
      </c>
      <c r="V230" s="10">
        <v>143</v>
      </c>
      <c r="W230" s="10">
        <v>176</v>
      </c>
      <c r="X230" s="10">
        <v>25</v>
      </c>
      <c r="Y230" s="10">
        <v>80</v>
      </c>
      <c r="Z230" s="10">
        <v>2024</v>
      </c>
      <c r="AA230" s="10">
        <f>Z230/D230</f>
        <v>3.9300970873786407</v>
      </c>
      <c r="AB230" s="10">
        <v>0.244216</v>
      </c>
      <c r="AC230" s="16">
        <f>IF(ISERROR((J230/W230)*(0.0261231)+(X230/W230)*(-0.0995367)+(P230)*(0.0847392)+(W230/V230)*(-0.0317976)+(N230)*(0.0005908)+((E230-L230)/E230)*(-0.0701565)+(-0.0123745)+0.3942664),"-",((J230/W230)*(0.0261231)+(X230/W230)*(-0.0995367)+(P230)*(0.0847392)+(W230/V230)*(-0.0317976)+(N230)*(0.0005908)+((E230-L230)/E230)*(-0.0701565)+(-0.0123745)+0.3942664))</f>
        <v>0.2884719505131739</v>
      </c>
      <c r="AD230" s="13">
        <f aca="true" t="shared" si="140" ref="AD230:AD253">AC230-AB230</f>
        <v>0.044255950513173936</v>
      </c>
      <c r="AE230" s="11">
        <f aca="true" t="shared" si="141" ref="AE230:AE253">AC230*(E230-L230-J230+M230)+J230</f>
        <v>126.21558874962466</v>
      </c>
      <c r="AF230" s="11">
        <f t="shared" si="110"/>
        <v>17.215588749624658</v>
      </c>
      <c r="AG230" s="12">
        <f t="shared" si="111"/>
        <v>0.23695652173913043</v>
      </c>
      <c r="AH230" s="12">
        <f t="shared" si="112"/>
        <v>0.30078125</v>
      </c>
      <c r="AI230" s="12">
        <f t="shared" si="113"/>
        <v>0.391304347826087</v>
      </c>
      <c r="AJ230" s="12">
        <f t="shared" si="114"/>
        <v>0.6920855978260869</v>
      </c>
      <c r="AK230" s="13">
        <f t="shared" si="115"/>
        <v>0.2743817146730971</v>
      </c>
      <c r="AL230" s="13">
        <f t="shared" si="116"/>
        <v>0.33440544677661066</v>
      </c>
      <c r="AM230" s="12">
        <f t="shared" si="117"/>
        <v>0.42872954076005365</v>
      </c>
      <c r="AN230" s="13">
        <f t="shared" si="118"/>
        <v>0.7631349875366643</v>
      </c>
      <c r="AO230" s="13">
        <f t="shared" si="119"/>
        <v>0.03742519293396665</v>
      </c>
      <c r="AP230" s="13">
        <f t="shared" si="120"/>
        <v>0.03362419677661066</v>
      </c>
    </row>
    <row r="231" spans="1:42" ht="12.75">
      <c r="A231" s="10" t="s">
        <v>76</v>
      </c>
      <c r="B231" s="10" t="s">
        <v>482</v>
      </c>
      <c r="C231" s="10" t="s">
        <v>508</v>
      </c>
      <c r="D231" s="10">
        <v>409</v>
      </c>
      <c r="E231" s="10">
        <v>380</v>
      </c>
      <c r="F231" s="10">
        <v>89</v>
      </c>
      <c r="G231" s="10">
        <v>58</v>
      </c>
      <c r="H231" s="10">
        <v>23</v>
      </c>
      <c r="I231" s="10">
        <v>1</v>
      </c>
      <c r="J231" s="10">
        <v>7</v>
      </c>
      <c r="K231" s="10">
        <v>22</v>
      </c>
      <c r="L231" s="10">
        <v>67</v>
      </c>
      <c r="M231" s="10">
        <v>2</v>
      </c>
      <c r="N231" s="10">
        <v>8</v>
      </c>
      <c r="O231" s="10">
        <v>0.0344828</v>
      </c>
      <c r="P231" s="10">
        <f t="shared" si="135"/>
        <v>0.2253968253968254</v>
      </c>
      <c r="Q231" s="10">
        <f t="shared" si="136"/>
        <v>0.3682539682539683</v>
      </c>
      <c r="R231" s="10">
        <f t="shared" si="137"/>
        <v>0.40634920634920635</v>
      </c>
      <c r="S231" s="10">
        <f t="shared" si="138"/>
        <v>0.09375</v>
      </c>
      <c r="T231" s="10">
        <f t="shared" si="139"/>
        <v>315</v>
      </c>
      <c r="U231" s="10">
        <v>1</v>
      </c>
      <c r="V231" s="10">
        <v>116</v>
      </c>
      <c r="W231" s="10">
        <v>128</v>
      </c>
      <c r="X231" s="10">
        <v>12</v>
      </c>
      <c r="Y231" s="10">
        <v>71</v>
      </c>
      <c r="Z231" s="10">
        <v>1572</v>
      </c>
      <c r="AA231" s="10">
        <v>3.843520782</v>
      </c>
      <c r="AB231" s="10">
        <v>0.266234</v>
      </c>
      <c r="AC231" s="16">
        <f>IF(ISERROR((J231/W231)*(0.0261231)+(X231/W231)*(-0.0995367)+(P231)*(0.0847392)+(W231/V231)*(-0.0317976)+(N231)*(0.0005908)+((E231-L231)/E231)*(-0.0701565)+(-0.0064676)+0.3942664),"-",((J231/W231)*(0.0261231)+(X231/W231)*(-0.0995367)+(P231)*(0.0847392)+(W231/V231)*(-0.0317976)+(N231)*(0.0005908)+((E231-L231)/E231)*(-0.0701565)+(-0.0064676)+0.3942664))</f>
        <v>0.31084837986057545</v>
      </c>
      <c r="AD231" s="13">
        <f t="shared" si="140"/>
        <v>0.044614379860575426</v>
      </c>
      <c r="AE231" s="11">
        <f t="shared" si="141"/>
        <v>102.74130099705724</v>
      </c>
      <c r="AF231" s="11">
        <f t="shared" si="110"/>
        <v>13.741300997057238</v>
      </c>
      <c r="AG231" s="12">
        <f t="shared" si="111"/>
        <v>0.23421052631578948</v>
      </c>
      <c r="AH231" s="12">
        <f t="shared" si="112"/>
        <v>0.2765432098765432</v>
      </c>
      <c r="AI231" s="12">
        <f t="shared" si="113"/>
        <v>0.35789473684210527</v>
      </c>
      <c r="AJ231" s="12">
        <f t="shared" si="114"/>
        <v>0.6344379467186485</v>
      </c>
      <c r="AK231" s="13">
        <f t="shared" si="115"/>
        <v>0.270371844729098</v>
      </c>
      <c r="AL231" s="13">
        <f t="shared" si="116"/>
        <v>0.3104723481408821</v>
      </c>
      <c r="AM231" s="12">
        <f t="shared" si="117"/>
        <v>0.39405605525541376</v>
      </c>
      <c r="AN231" s="13">
        <f t="shared" si="118"/>
        <v>0.7045284033962959</v>
      </c>
      <c r="AO231" s="13">
        <f t="shared" si="119"/>
        <v>0.036161318413308496</v>
      </c>
      <c r="AP231" s="13">
        <f t="shared" si="120"/>
        <v>0.03392913826433891</v>
      </c>
    </row>
    <row r="232" spans="1:42" ht="12.75">
      <c r="A232" s="10" t="s">
        <v>261</v>
      </c>
      <c r="B232" s="10" t="s">
        <v>262</v>
      </c>
      <c r="C232" s="10" t="s">
        <v>544</v>
      </c>
      <c r="D232" s="10">
        <v>573</v>
      </c>
      <c r="E232" s="10">
        <v>539</v>
      </c>
      <c r="F232" s="10">
        <v>137</v>
      </c>
      <c r="G232" s="10">
        <v>76</v>
      </c>
      <c r="H232" s="10">
        <v>31</v>
      </c>
      <c r="I232" s="10">
        <v>1</v>
      </c>
      <c r="J232" s="10">
        <v>29</v>
      </c>
      <c r="K232" s="10">
        <v>25</v>
      </c>
      <c r="L232" s="10">
        <v>120</v>
      </c>
      <c r="M232" s="10">
        <v>4</v>
      </c>
      <c r="N232" s="10">
        <v>9</v>
      </c>
      <c r="O232" s="10">
        <v>0.0725389</v>
      </c>
      <c r="P232" s="10">
        <f t="shared" si="135"/>
        <v>0.15876777251184834</v>
      </c>
      <c r="Q232" s="10">
        <f t="shared" si="136"/>
        <v>0.45734597156398105</v>
      </c>
      <c r="R232" s="10">
        <f t="shared" si="137"/>
        <v>0.38388625592417064</v>
      </c>
      <c r="S232" s="10">
        <f t="shared" si="138"/>
        <v>0.1728395061728395</v>
      </c>
      <c r="T232" s="10">
        <f t="shared" si="139"/>
        <v>422</v>
      </c>
      <c r="U232" s="10">
        <v>5</v>
      </c>
      <c r="V232" s="10">
        <v>193</v>
      </c>
      <c r="W232" s="10">
        <v>162</v>
      </c>
      <c r="X232" s="10">
        <v>28</v>
      </c>
      <c r="Y232" s="10">
        <v>67</v>
      </c>
      <c r="Z232" s="10">
        <v>2130</v>
      </c>
      <c r="AA232" s="10">
        <f>Z232/D232</f>
        <v>3.717277486910995</v>
      </c>
      <c r="AB232" s="10">
        <v>0.274112</v>
      </c>
      <c r="AC232" s="16">
        <f>IF(ISERROR((J232/W232)*(0.0261231)+(X232/W232)*(-0.0995367)+(P232)*(0.0847392)+(W232/V232)*(-0.0317976)+(N232)*(0.0005908)+((E232-L232)/E232)*(-0.0701565)+(-0.000348)+0.3942664),"-",((J232/W232)*(0.0261231)+(X232/W232)*(-0.0995367)+(P232)*(0.0847392)+(W232/V232)*(-0.0317976)+(N232)*(0.0005908)+((E232-L232)/E232)*(-0.0701565)+(-0.000348)+0.3942664))</f>
        <v>0.318934481775239</v>
      </c>
      <c r="AD232" s="13">
        <f t="shared" si="140"/>
        <v>0.044822481775238954</v>
      </c>
      <c r="AE232" s="11">
        <f t="shared" si="141"/>
        <v>154.66018581944417</v>
      </c>
      <c r="AF232" s="11">
        <f t="shared" si="110"/>
        <v>17.660185819444166</v>
      </c>
      <c r="AG232" s="12">
        <f t="shared" si="111"/>
        <v>0.2541743970315399</v>
      </c>
      <c r="AH232" s="12">
        <f t="shared" si="112"/>
        <v>0.2914485165794066</v>
      </c>
      <c r="AI232" s="12">
        <f t="shared" si="113"/>
        <v>0.47866419294990725</v>
      </c>
      <c r="AJ232" s="12">
        <f t="shared" si="114"/>
        <v>0.7701127095293139</v>
      </c>
      <c r="AK232" s="13">
        <f t="shared" si="115"/>
        <v>0.28693912025870905</v>
      </c>
      <c r="AL232" s="13">
        <f t="shared" si="116"/>
        <v>0.322269085199728</v>
      </c>
      <c r="AM232" s="12">
        <f t="shared" si="117"/>
        <v>0.5114289161770764</v>
      </c>
      <c r="AN232" s="13">
        <f t="shared" si="118"/>
        <v>0.8336980013768045</v>
      </c>
      <c r="AO232" s="13">
        <f t="shared" si="119"/>
        <v>0.03276472322716917</v>
      </c>
      <c r="AP232" s="13">
        <f t="shared" si="120"/>
        <v>0.030820568620321398</v>
      </c>
    </row>
    <row r="233" spans="1:42" ht="12.75">
      <c r="A233" s="10" t="s">
        <v>165</v>
      </c>
      <c r="B233" s="10" t="s">
        <v>166</v>
      </c>
      <c r="C233" s="10" t="s">
        <v>510</v>
      </c>
      <c r="D233" s="10">
        <v>631</v>
      </c>
      <c r="E233" s="10">
        <v>567</v>
      </c>
      <c r="F233" s="10">
        <v>152</v>
      </c>
      <c r="G233" s="10">
        <v>112</v>
      </c>
      <c r="H233" s="10">
        <v>22</v>
      </c>
      <c r="I233" s="10">
        <v>2</v>
      </c>
      <c r="J233" s="10">
        <v>16</v>
      </c>
      <c r="K233" s="10">
        <v>58</v>
      </c>
      <c r="L233" s="10">
        <v>59</v>
      </c>
      <c r="M233" s="10">
        <v>3</v>
      </c>
      <c r="N233" s="10">
        <v>30</v>
      </c>
      <c r="O233" s="10">
        <v>0.0561224</v>
      </c>
      <c r="P233" s="10">
        <f t="shared" si="135"/>
        <v>0.201980198019802</v>
      </c>
      <c r="Q233" s="10">
        <f t="shared" si="136"/>
        <v>0.38811881188118813</v>
      </c>
      <c r="R233" s="10">
        <f t="shared" si="137"/>
        <v>0.4099009900990099</v>
      </c>
      <c r="S233" s="10">
        <f t="shared" si="138"/>
        <v>0.10144927536231885</v>
      </c>
      <c r="T233" s="10">
        <f t="shared" si="139"/>
        <v>505</v>
      </c>
      <c r="U233" s="10">
        <v>3</v>
      </c>
      <c r="V233" s="10">
        <v>196</v>
      </c>
      <c r="W233" s="10">
        <v>207</v>
      </c>
      <c r="X233" s="10">
        <v>21</v>
      </c>
      <c r="Y233" s="10">
        <v>102</v>
      </c>
      <c r="Z233" s="10">
        <v>2386</v>
      </c>
      <c r="AA233" s="10">
        <v>3.781299525</v>
      </c>
      <c r="AB233" s="10">
        <v>0.274747</v>
      </c>
      <c r="AC233" s="16">
        <f>IF(ISERROR((J233/W233)*(0.0261231)+(X233/W233)*(-0.0995367)+(P233)*(0.0847392)+(W233/V233)*(-0.0317976)+(N233)*(0.0005908)+((E233-L233)/E233)*(-0.0701565)+(-0.0046209)+0.3942664),"-",((J233/W233)*(0.0261231)+(X233/W233)*(-0.0995367)+(P233)*(0.0847392)+(W233/V233)*(-0.0317976)+(N233)*(0.0005908)+((E233-L233)/E233)*(-0.0701565)+(-0.0046209)+0.3942664))</f>
        <v>0.31996796738673927</v>
      </c>
      <c r="AD233" s="13">
        <f t="shared" si="140"/>
        <v>0.04522096738673925</v>
      </c>
      <c r="AE233" s="11">
        <f t="shared" si="141"/>
        <v>174.38414385643594</v>
      </c>
      <c r="AF233" s="11">
        <f t="shared" si="110"/>
        <v>22.38414385643594</v>
      </c>
      <c r="AG233" s="12">
        <f t="shared" si="111"/>
        <v>0.26807760141093473</v>
      </c>
      <c r="AH233" s="12">
        <f t="shared" si="112"/>
        <v>0.3375594294770206</v>
      </c>
      <c r="AI233" s="12">
        <f t="shared" si="113"/>
        <v>0.3968253968253968</v>
      </c>
      <c r="AJ233" s="12">
        <f t="shared" si="114"/>
        <v>0.7343848263024174</v>
      </c>
      <c r="AK233" s="13">
        <f t="shared" si="115"/>
        <v>0.3075558092706101</v>
      </c>
      <c r="AL233" s="13">
        <f t="shared" si="116"/>
        <v>0.37303350848880495</v>
      </c>
      <c r="AM233" s="12">
        <f t="shared" si="117"/>
        <v>0.4363036046850722</v>
      </c>
      <c r="AN233" s="13">
        <f t="shared" si="118"/>
        <v>0.8093371131738771</v>
      </c>
      <c r="AO233" s="13">
        <f t="shared" si="119"/>
        <v>0.039478207859675374</v>
      </c>
      <c r="AP233" s="13">
        <f t="shared" si="120"/>
        <v>0.03547407901178434</v>
      </c>
    </row>
    <row r="234" spans="1:42" ht="12.75">
      <c r="A234" s="10" t="s">
        <v>363</v>
      </c>
      <c r="B234" s="10" t="s">
        <v>476</v>
      </c>
      <c r="C234" s="10" t="s">
        <v>559</v>
      </c>
      <c r="D234" s="10">
        <v>555</v>
      </c>
      <c r="E234" s="10">
        <v>482</v>
      </c>
      <c r="F234" s="10">
        <v>120</v>
      </c>
      <c r="G234" s="10">
        <v>74</v>
      </c>
      <c r="H234" s="10">
        <v>25</v>
      </c>
      <c r="I234" s="10">
        <v>2</v>
      </c>
      <c r="J234" s="10">
        <v>19</v>
      </c>
      <c r="K234" s="10">
        <v>66</v>
      </c>
      <c r="L234" s="10">
        <v>98</v>
      </c>
      <c r="M234" s="10">
        <v>2</v>
      </c>
      <c r="N234" s="10">
        <v>18</v>
      </c>
      <c r="O234" s="10">
        <v>0.0225564</v>
      </c>
      <c r="P234" s="10">
        <f t="shared" si="135"/>
        <v>0.24281984334203655</v>
      </c>
      <c r="Q234" s="10">
        <f t="shared" si="136"/>
        <v>0.3472584856396867</v>
      </c>
      <c r="R234" s="10">
        <f t="shared" si="137"/>
        <v>0.40992167101827676</v>
      </c>
      <c r="S234" s="10">
        <f t="shared" si="138"/>
        <v>0.10191082802547771</v>
      </c>
      <c r="T234" s="10">
        <f t="shared" si="139"/>
        <v>383</v>
      </c>
      <c r="U234" s="10">
        <v>2</v>
      </c>
      <c r="V234" s="10">
        <v>133</v>
      </c>
      <c r="W234" s="10">
        <v>157</v>
      </c>
      <c r="X234" s="10">
        <v>16</v>
      </c>
      <c r="Y234" s="10">
        <v>93</v>
      </c>
      <c r="Z234" s="10">
        <v>2147</v>
      </c>
      <c r="AA234" s="10">
        <v>3.868468468</v>
      </c>
      <c r="AB234" s="10">
        <v>0.275204</v>
      </c>
      <c r="AC234" s="16">
        <f>IF(ISERROR((J234/W234)*(0.0261231)+(X234/W234)*(-0.0995367)+(P234)*(0.0847392)+(W234/V234)*(-0.0317976)+(N234)*(0.0005908)+((E234-L234)/E234)*(-0.0701565)+(-0.0045138)+0.3942664),"-",((J234/W234)*(0.0261231)+(X234/W234)*(-0.0995367)+(P234)*(0.0847392)+(W234/V234)*(-0.0317976)+(N234)*(0.0005908)+((E234-L234)/E234)*(-0.0701565)+(-0.0045138)+0.3942664))</f>
        <v>0.3205530578858699</v>
      </c>
      <c r="AD234" s="13">
        <f t="shared" si="140"/>
        <v>0.0453490578858699</v>
      </c>
      <c r="AE234" s="11">
        <f t="shared" si="141"/>
        <v>136.64297224411428</v>
      </c>
      <c r="AF234" s="11">
        <f t="shared" si="110"/>
        <v>16.642972244114276</v>
      </c>
      <c r="AG234" s="12">
        <f t="shared" si="111"/>
        <v>0.24896265560165975</v>
      </c>
      <c r="AH234" s="12">
        <f t="shared" si="112"/>
        <v>0.34057971014492755</v>
      </c>
      <c r="AI234" s="12">
        <f t="shared" si="113"/>
        <v>0.42531120331950206</v>
      </c>
      <c r="AJ234" s="12">
        <f t="shared" si="114"/>
        <v>0.7658909134644296</v>
      </c>
      <c r="AK234" s="13">
        <f t="shared" si="115"/>
        <v>0.28349164365998814</v>
      </c>
      <c r="AL234" s="13">
        <f t="shared" si="116"/>
        <v>0.3707300221813664</v>
      </c>
      <c r="AM234" s="12">
        <f t="shared" si="117"/>
        <v>0.45984019137783044</v>
      </c>
      <c r="AN234" s="13">
        <f t="shared" si="118"/>
        <v>0.8305702135591968</v>
      </c>
      <c r="AO234" s="13">
        <f t="shared" si="119"/>
        <v>0.03452898805832838</v>
      </c>
      <c r="AP234" s="13">
        <f t="shared" si="120"/>
        <v>0.030150312036438864</v>
      </c>
    </row>
    <row r="235" spans="1:42" ht="12.75">
      <c r="A235" s="10" t="s">
        <v>469</v>
      </c>
      <c r="B235" s="10" t="s">
        <v>72</v>
      </c>
      <c r="C235" s="10" t="s">
        <v>508</v>
      </c>
      <c r="D235" s="10">
        <v>721</v>
      </c>
      <c r="E235" s="10">
        <v>677</v>
      </c>
      <c r="F235" s="10">
        <v>184</v>
      </c>
      <c r="G235" s="10">
        <v>154</v>
      </c>
      <c r="H235" s="10">
        <v>22</v>
      </c>
      <c r="I235" s="10">
        <v>3</v>
      </c>
      <c r="J235" s="10">
        <v>5</v>
      </c>
      <c r="K235" s="10">
        <v>39</v>
      </c>
      <c r="L235" s="10">
        <v>69</v>
      </c>
      <c r="M235" s="10">
        <v>4</v>
      </c>
      <c r="N235" s="10">
        <v>40</v>
      </c>
      <c r="O235" s="10">
        <v>0.099723</v>
      </c>
      <c r="P235" s="10">
        <f t="shared" si="135"/>
        <v>0.19071310116086235</v>
      </c>
      <c r="Q235" s="10">
        <f t="shared" si="136"/>
        <v>0.5986733001658375</v>
      </c>
      <c r="R235" s="10">
        <f t="shared" si="137"/>
        <v>0.21061359867330018</v>
      </c>
      <c r="S235" s="10">
        <f t="shared" si="138"/>
        <v>0.14173228346456693</v>
      </c>
      <c r="T235" s="10">
        <f t="shared" si="139"/>
        <v>603</v>
      </c>
      <c r="U235" s="10">
        <v>0</v>
      </c>
      <c r="V235" s="10">
        <v>361</v>
      </c>
      <c r="W235" s="10">
        <v>127</v>
      </c>
      <c r="X235" s="10">
        <v>18</v>
      </c>
      <c r="Y235" s="10">
        <v>115</v>
      </c>
      <c r="Z235" s="10">
        <v>2528</v>
      </c>
      <c r="AA235" s="10">
        <v>3.506241331</v>
      </c>
      <c r="AB235" s="10">
        <v>0.294893</v>
      </c>
      <c r="AC235" s="16">
        <f>IF(ISERROR((J235/W235)*(0.0261231)+(X235/W235)*(-0.0995367)+(P235)*(0.0847392)+(W235/V235)*(-0.0317976)+(N235)*(0.0005908)+((E235-L235)/E235)*(-0.0701565)+(-0.0064676)+0.3942664),"-",((J235/W235)*(0.0261231)+(X235/W235)*(-0.0995367)+(P235)*(0.0847392)+(W235/V235)*(-0.0317976)+(N235)*(0.0005908)+((E235-L235)/E235)*(-0.0701565)+(-0.0064676)+0.3942664))</f>
        <v>0.3403200341104624</v>
      </c>
      <c r="AD235" s="13">
        <f t="shared" si="140"/>
        <v>0.045427034110462394</v>
      </c>
      <c r="AE235" s="11">
        <f t="shared" si="141"/>
        <v>211.57426070505068</v>
      </c>
      <c r="AF235" s="11">
        <f t="shared" si="110"/>
        <v>27.574260705050676</v>
      </c>
      <c r="AG235" s="12">
        <f t="shared" si="111"/>
        <v>0.2717872968980798</v>
      </c>
      <c r="AH235" s="12">
        <f t="shared" si="112"/>
        <v>0.30972222222222223</v>
      </c>
      <c r="AI235" s="12">
        <f t="shared" si="113"/>
        <v>0.3308714918759232</v>
      </c>
      <c r="AJ235" s="12">
        <f t="shared" si="114"/>
        <v>0.6405937140981455</v>
      </c>
      <c r="AK235" s="13">
        <f t="shared" si="115"/>
        <v>0.3125173717947573</v>
      </c>
      <c r="AL235" s="13">
        <f t="shared" si="116"/>
        <v>0.3480198065347926</v>
      </c>
      <c r="AM235" s="12">
        <f t="shared" si="117"/>
        <v>0.3716015667726007</v>
      </c>
      <c r="AN235" s="13">
        <f t="shared" si="118"/>
        <v>0.7196213733073933</v>
      </c>
      <c r="AO235" s="13">
        <f t="shared" si="119"/>
        <v>0.040730074896677515</v>
      </c>
      <c r="AP235" s="13">
        <f t="shared" si="120"/>
        <v>0.038297584312570354</v>
      </c>
    </row>
    <row r="236" spans="1:42" ht="12.75">
      <c r="A236" s="10" t="s">
        <v>151</v>
      </c>
      <c r="B236" s="10" t="s">
        <v>152</v>
      </c>
      <c r="C236" s="10" t="s">
        <v>540</v>
      </c>
      <c r="D236" s="10">
        <v>305</v>
      </c>
      <c r="E236" s="10">
        <v>267</v>
      </c>
      <c r="F236" s="10">
        <v>66</v>
      </c>
      <c r="G236" s="10">
        <v>40</v>
      </c>
      <c r="H236" s="10">
        <v>10</v>
      </c>
      <c r="I236" s="10">
        <v>3</v>
      </c>
      <c r="J236" s="10">
        <v>13</v>
      </c>
      <c r="K236" s="10">
        <v>28</v>
      </c>
      <c r="L236" s="10">
        <v>57</v>
      </c>
      <c r="M236" s="10">
        <v>4</v>
      </c>
      <c r="N236" s="10">
        <v>7</v>
      </c>
      <c r="O236" s="10">
        <v>0.14433</v>
      </c>
      <c r="P236" s="10">
        <f t="shared" si="135"/>
        <v>0.13551401869158877</v>
      </c>
      <c r="Q236" s="10">
        <f t="shared" si="136"/>
        <v>0.4532710280373832</v>
      </c>
      <c r="R236" s="10">
        <f t="shared" si="137"/>
        <v>0.411214953271028</v>
      </c>
      <c r="S236" s="10">
        <f t="shared" si="138"/>
        <v>0.14772727272727273</v>
      </c>
      <c r="T236" s="10">
        <f t="shared" si="139"/>
        <v>214</v>
      </c>
      <c r="U236" s="10">
        <v>6</v>
      </c>
      <c r="V236" s="10">
        <v>97</v>
      </c>
      <c r="W236" s="10">
        <v>88</v>
      </c>
      <c r="X236" s="10">
        <v>13</v>
      </c>
      <c r="Y236" s="10">
        <v>29</v>
      </c>
      <c r="Z236" s="10">
        <v>1174</v>
      </c>
      <c r="AA236" s="10">
        <v>3.849180328</v>
      </c>
      <c r="AB236" s="10">
        <v>0.263682</v>
      </c>
      <c r="AC236" s="41">
        <f>IF(ISERROR((J236/W236)*(0.0261231)+(X236/W236)*(-0.0995367)+(P236)*(0.0847392)+(W236/V236)*(-0.0317976)+(N236)*(0.0005908)+((E236-L236)/E236)*(-0.0701565)+(-0.0058118)+0.3942664),"-",((J236/W236)*(0.0261231)+(X236/W236)*(-0.0995367)+(P236)*(0.0847392)+(W236/V236)*(-0.0317976)+(N236)*(0.0005908)+((E236-L236)/E236)*(-0.0701565)+(-0.0058118)+0.3942664))</f>
        <v>0.3092017817442032</v>
      </c>
      <c r="AD236" s="13">
        <f t="shared" si="140"/>
        <v>0.04551978174420318</v>
      </c>
      <c r="AE236" s="46">
        <f t="shared" si="141"/>
        <v>75.14955813058484</v>
      </c>
      <c r="AF236" s="11">
        <f t="shared" si="110"/>
        <v>9.149558130584836</v>
      </c>
      <c r="AG236" s="12">
        <f t="shared" si="111"/>
        <v>0.24719101123595505</v>
      </c>
      <c r="AH236" s="12">
        <f t="shared" si="112"/>
        <v>0.32786885245901637</v>
      </c>
      <c r="AI236" s="12">
        <f t="shared" si="113"/>
        <v>0.4419475655430712</v>
      </c>
      <c r="AJ236" s="12">
        <f t="shared" si="114"/>
        <v>0.7698164180020876</v>
      </c>
      <c r="AK236" s="13">
        <f t="shared" si="115"/>
        <v>0.28145901921567357</v>
      </c>
      <c r="AL236" s="13">
        <f t="shared" si="116"/>
        <v>0.3578674037068355</v>
      </c>
      <c r="AM236" s="12">
        <f t="shared" si="117"/>
        <v>0.4762155735227897</v>
      </c>
      <c r="AN236" s="13">
        <f t="shared" si="118"/>
        <v>0.8340829772296252</v>
      </c>
      <c r="AO236" s="13">
        <f t="shared" si="119"/>
        <v>0.03426800797971852</v>
      </c>
      <c r="AP236" s="13">
        <f t="shared" si="120"/>
        <v>0.02999855124781914</v>
      </c>
    </row>
    <row r="237" spans="1:42" ht="12.75">
      <c r="A237" s="10" t="s">
        <v>153</v>
      </c>
      <c r="B237" s="10" t="s">
        <v>314</v>
      </c>
      <c r="C237" s="10" t="s">
        <v>505</v>
      </c>
      <c r="D237" s="10">
        <v>618</v>
      </c>
      <c r="E237" s="10">
        <v>554</v>
      </c>
      <c r="F237" s="10">
        <v>136</v>
      </c>
      <c r="G237" s="10">
        <v>109</v>
      </c>
      <c r="H237" s="10">
        <v>22</v>
      </c>
      <c r="I237" s="10">
        <v>3</v>
      </c>
      <c r="J237" s="10">
        <v>2</v>
      </c>
      <c r="K237" s="10">
        <v>48</v>
      </c>
      <c r="L237" s="10">
        <v>98</v>
      </c>
      <c r="M237" s="10">
        <v>6</v>
      </c>
      <c r="N237" s="10">
        <v>23</v>
      </c>
      <c r="O237" s="10">
        <v>0.0595745</v>
      </c>
      <c r="P237" s="10">
        <f t="shared" si="135"/>
        <v>0.23529411764705882</v>
      </c>
      <c r="Q237" s="10">
        <f t="shared" si="136"/>
        <v>0.5119825708061002</v>
      </c>
      <c r="R237" s="10">
        <f t="shared" si="137"/>
        <v>0.25272331154684097</v>
      </c>
      <c r="S237" s="10">
        <f t="shared" si="138"/>
        <v>0.07758620689655173</v>
      </c>
      <c r="T237" s="10">
        <f t="shared" si="139"/>
        <v>459</v>
      </c>
      <c r="U237" s="10">
        <v>5</v>
      </c>
      <c r="V237" s="10">
        <v>235</v>
      </c>
      <c r="W237" s="10">
        <v>116</v>
      </c>
      <c r="X237" s="10">
        <v>9</v>
      </c>
      <c r="Y237" s="10">
        <v>108</v>
      </c>
      <c r="Z237" s="10">
        <v>2381</v>
      </c>
      <c r="AA237" s="10">
        <v>3.852750809</v>
      </c>
      <c r="AB237" s="10">
        <v>0.291304</v>
      </c>
      <c r="AC237" s="16">
        <f>IF(ISERROR((J237/W237)*(0.0261231)+(X237/W237)*(-0.0995367)+(P237)*(0.0847392)+(W237/V237)*(-0.0317976)+(N237)*(0.0005908)+((E237-L237)/E237)*(-0.0701565)+(-0.0101466)+0.3942664),"-",((J237/W237)*(0.0261231)+(X237/W237)*(-0.0995367)+(P237)*(0.0847392)+(W237/V237)*(-0.0317976)+(N237)*(0.0005908)+((E237-L237)/E237)*(-0.0701565)+(-0.0101466)+0.3942664))</f>
        <v>0.3369325775699029</v>
      </c>
      <c r="AD237" s="13">
        <f t="shared" si="140"/>
        <v>0.045628577569902906</v>
      </c>
      <c r="AE237" s="11">
        <f t="shared" si="141"/>
        <v>156.98898568215535</v>
      </c>
      <c r="AF237" s="11">
        <f t="shared" si="110"/>
        <v>20.988985682155345</v>
      </c>
      <c r="AG237" s="12">
        <f t="shared" si="111"/>
        <v>0.24548736462093862</v>
      </c>
      <c r="AH237" s="12">
        <f t="shared" si="112"/>
        <v>0.3083197389885807</v>
      </c>
      <c r="AI237" s="12">
        <f t="shared" si="113"/>
        <v>0.30144404332129965</v>
      </c>
      <c r="AJ237" s="12">
        <f t="shared" si="114"/>
        <v>0.6097637823098804</v>
      </c>
      <c r="AK237" s="13">
        <f t="shared" si="115"/>
        <v>0.2833736203649013</v>
      </c>
      <c r="AL237" s="13">
        <f t="shared" si="116"/>
        <v>0.34255951987301037</v>
      </c>
      <c r="AM237" s="12">
        <f t="shared" si="117"/>
        <v>0.33933029906526235</v>
      </c>
      <c r="AN237" s="13">
        <f t="shared" si="118"/>
        <v>0.6818898189382727</v>
      </c>
      <c r="AO237" s="13">
        <f t="shared" si="119"/>
        <v>0.037886255743962705</v>
      </c>
      <c r="AP237" s="13">
        <f t="shared" si="120"/>
        <v>0.03423978088442964</v>
      </c>
    </row>
    <row r="238" spans="1:42" ht="12.75">
      <c r="A238" s="10" t="s">
        <v>459</v>
      </c>
      <c r="B238" s="10" t="s">
        <v>460</v>
      </c>
      <c r="C238" s="10" t="s">
        <v>512</v>
      </c>
      <c r="D238" s="10">
        <v>328</v>
      </c>
      <c r="E238" s="10">
        <v>288</v>
      </c>
      <c r="F238" s="10">
        <v>69</v>
      </c>
      <c r="G238" s="10">
        <v>58</v>
      </c>
      <c r="H238" s="10">
        <v>10</v>
      </c>
      <c r="I238" s="10">
        <v>0</v>
      </c>
      <c r="J238" s="10">
        <v>1</v>
      </c>
      <c r="K238" s="10">
        <v>27</v>
      </c>
      <c r="L238" s="10">
        <v>44</v>
      </c>
      <c r="M238" s="10">
        <v>2</v>
      </c>
      <c r="N238" s="10">
        <v>3</v>
      </c>
      <c r="O238" s="10">
        <v>0.072</v>
      </c>
      <c r="P238" s="10">
        <f t="shared" si="135"/>
        <v>0.18067226890756302</v>
      </c>
      <c r="Q238" s="10">
        <f t="shared" si="136"/>
        <v>0.5252100840336135</v>
      </c>
      <c r="R238" s="10">
        <f t="shared" si="137"/>
        <v>0.29411764705882354</v>
      </c>
      <c r="S238" s="10">
        <f t="shared" si="138"/>
        <v>0.04285714285714286</v>
      </c>
      <c r="T238" s="10">
        <f t="shared" si="139"/>
        <v>238</v>
      </c>
      <c r="U238" s="10">
        <v>1</v>
      </c>
      <c r="V238" s="10">
        <v>125</v>
      </c>
      <c r="W238" s="10">
        <v>70</v>
      </c>
      <c r="X238" s="10">
        <v>3</v>
      </c>
      <c r="Y238" s="10">
        <v>43</v>
      </c>
      <c r="Z238" s="10">
        <v>1233</v>
      </c>
      <c r="AA238" s="10">
        <f>Z238/D238</f>
        <v>3.7591463414634148</v>
      </c>
      <c r="AB238" s="10">
        <v>0.277551</v>
      </c>
      <c r="AC238" s="16">
        <f>IF(ISERROR((J238/W238)*(0.0261231)+(X238/W238)*(-0.0995367)+(P238)*(0.0847392)+(W238/V238)*(-0.0317976)+(N238)*(0.0005908)+((E238-L238)/E238)*(-0.0701565)+(-0.0064218)+0.3942664),"-",((J238/W238)*(0.0261231)+(X238/W238)*(-0.0995367)+(P238)*(0.0847392)+(W238/V238)*(-0.0317976)+(N238)*(0.0005908)+((E238-L238)/E238)*(-0.0701565)+(-0.0064218)+0.3942664))</f>
        <v>0.323789550267507</v>
      </c>
      <c r="AD238" s="13">
        <f t="shared" si="140"/>
        <v>0.046238550267507006</v>
      </c>
      <c r="AE238" s="11">
        <f t="shared" si="141"/>
        <v>80.32843981553921</v>
      </c>
      <c r="AF238" s="11">
        <f t="shared" si="110"/>
        <v>11.328439815539213</v>
      </c>
      <c r="AG238" s="12">
        <f t="shared" si="111"/>
        <v>0.23958333333333334</v>
      </c>
      <c r="AH238" s="12">
        <f t="shared" si="112"/>
        <v>0.3050314465408805</v>
      </c>
      <c r="AI238" s="12">
        <f t="shared" si="113"/>
        <v>0.2951388888888889</v>
      </c>
      <c r="AJ238" s="12">
        <f t="shared" si="114"/>
        <v>0.6001703354297694</v>
      </c>
      <c r="AK238" s="13">
        <f t="shared" si="115"/>
        <v>0.2789181938039556</v>
      </c>
      <c r="AL238" s="13">
        <f t="shared" si="116"/>
        <v>0.34065547111804784</v>
      </c>
      <c r="AM238" s="12">
        <f t="shared" si="117"/>
        <v>0.33447374935951113</v>
      </c>
      <c r="AN238" s="13">
        <f t="shared" si="118"/>
        <v>0.675129220477559</v>
      </c>
      <c r="AO238" s="13">
        <f t="shared" si="119"/>
        <v>0.03933486047062226</v>
      </c>
      <c r="AP238" s="13">
        <f t="shared" si="120"/>
        <v>0.035624024577167346</v>
      </c>
    </row>
    <row r="239" spans="1:42" ht="12.75">
      <c r="A239" s="10" t="s">
        <v>139</v>
      </c>
      <c r="B239" s="10" t="s">
        <v>140</v>
      </c>
      <c r="C239" s="10" t="s">
        <v>561</v>
      </c>
      <c r="D239" s="10">
        <v>337</v>
      </c>
      <c r="E239" s="10">
        <v>309</v>
      </c>
      <c r="F239" s="10">
        <v>75</v>
      </c>
      <c r="G239" s="10">
        <v>54</v>
      </c>
      <c r="H239" s="10">
        <v>12</v>
      </c>
      <c r="I239" s="10">
        <v>2</v>
      </c>
      <c r="J239" s="10">
        <v>7</v>
      </c>
      <c r="K239" s="10">
        <v>22</v>
      </c>
      <c r="L239" s="10">
        <v>63</v>
      </c>
      <c r="M239" s="10">
        <v>0</v>
      </c>
      <c r="N239" s="10">
        <v>17</v>
      </c>
      <c r="O239" s="10">
        <v>0.0932203</v>
      </c>
      <c r="P239" s="10">
        <f t="shared" si="135"/>
        <v>0.20175438596491227</v>
      </c>
      <c r="Q239" s="10">
        <f t="shared" si="136"/>
        <v>0.5175438596491229</v>
      </c>
      <c r="R239" s="10">
        <f t="shared" si="137"/>
        <v>0.2807017543859649</v>
      </c>
      <c r="S239" s="10">
        <f t="shared" si="138"/>
        <v>0.15625</v>
      </c>
      <c r="T239" s="10">
        <f t="shared" si="139"/>
        <v>228</v>
      </c>
      <c r="U239" s="10">
        <v>4</v>
      </c>
      <c r="V239" s="10">
        <v>118</v>
      </c>
      <c r="W239" s="10">
        <v>64</v>
      </c>
      <c r="X239" s="10">
        <v>10</v>
      </c>
      <c r="Y239" s="10">
        <v>46</v>
      </c>
      <c r="Z239" s="10">
        <v>1324</v>
      </c>
      <c r="AA239" s="10">
        <v>3.928783383</v>
      </c>
      <c r="AB239" s="10">
        <v>0.284519</v>
      </c>
      <c r="AC239" s="16">
        <f>IF(ISERROR((J239/W239)*(0.0261231)+(X239/W239)*(-0.0995367)+(P239)*(0.0847392)+(W239/V239)*(-0.0317976)+(N239)*(0.0005908)+((E239-L239)/E239)*(-0.0701565)+(-0.0047516)+0.3942664),"-",((J239/W239)*(0.0261231)+(X239/W239)*(-0.0995367)+(P239)*(0.0847392)+(W239/V239)*(-0.0317976)+(N239)*(0.0005908)+((E239-L239)/E239)*(-0.0701565)+(-0.0047516)+0.3942664))</f>
        <v>0.33086060644563897</v>
      </c>
      <c r="AD239" s="13">
        <f t="shared" si="140"/>
        <v>0.04634160644563895</v>
      </c>
      <c r="AE239" s="11">
        <f t="shared" si="141"/>
        <v>86.07568494050771</v>
      </c>
      <c r="AF239" s="11">
        <f t="shared" si="110"/>
        <v>11.075684940507713</v>
      </c>
      <c r="AG239" s="12">
        <f t="shared" si="111"/>
        <v>0.24271844660194175</v>
      </c>
      <c r="AH239" s="12">
        <f t="shared" si="112"/>
        <v>0.30149253731343284</v>
      </c>
      <c r="AI239" s="12">
        <f t="shared" si="113"/>
        <v>0.3592233009708738</v>
      </c>
      <c r="AJ239" s="12">
        <f t="shared" si="114"/>
        <v>0.6607158382843066</v>
      </c>
      <c r="AK239" s="13">
        <f t="shared" si="115"/>
        <v>0.2785620871861091</v>
      </c>
      <c r="AL239" s="13">
        <f t="shared" si="116"/>
        <v>0.33455428340450066</v>
      </c>
      <c r="AM239" s="12">
        <f t="shared" si="117"/>
        <v>0.39506694155504113</v>
      </c>
      <c r="AN239" s="13">
        <f t="shared" si="118"/>
        <v>0.7296212249595417</v>
      </c>
      <c r="AO239" s="13">
        <f t="shared" si="119"/>
        <v>0.035843640584167336</v>
      </c>
      <c r="AP239" s="13">
        <f t="shared" si="120"/>
        <v>0.03306174609106782</v>
      </c>
    </row>
    <row r="240" spans="1:42" ht="12.75">
      <c r="A240" s="10" t="s">
        <v>210</v>
      </c>
      <c r="B240" s="10" t="s">
        <v>211</v>
      </c>
      <c r="C240" s="10" t="s">
        <v>513</v>
      </c>
      <c r="D240" s="10">
        <v>346</v>
      </c>
      <c r="E240" s="10">
        <v>308</v>
      </c>
      <c r="F240" s="10">
        <v>74</v>
      </c>
      <c r="G240" s="10">
        <v>48</v>
      </c>
      <c r="H240" s="10">
        <v>18</v>
      </c>
      <c r="I240" s="10">
        <v>5</v>
      </c>
      <c r="J240" s="10">
        <v>3</v>
      </c>
      <c r="K240" s="10">
        <v>32</v>
      </c>
      <c r="L240" s="10">
        <v>49</v>
      </c>
      <c r="M240" s="10">
        <v>1</v>
      </c>
      <c r="N240" s="10">
        <v>20</v>
      </c>
      <c r="O240" s="10">
        <v>0.0569106</v>
      </c>
      <c r="P240" s="10">
        <f t="shared" si="135"/>
        <v>0.1875</v>
      </c>
      <c r="Q240" s="10">
        <f t="shared" si="136"/>
        <v>0.48046875</v>
      </c>
      <c r="R240" s="10">
        <f t="shared" si="137"/>
        <v>0.33203125</v>
      </c>
      <c r="S240" s="10">
        <f t="shared" si="138"/>
        <v>0.10588235294117647</v>
      </c>
      <c r="T240" s="10">
        <f t="shared" si="139"/>
        <v>256</v>
      </c>
      <c r="U240" s="10">
        <v>1</v>
      </c>
      <c r="V240" s="10">
        <v>123</v>
      </c>
      <c r="W240" s="10">
        <v>85</v>
      </c>
      <c r="X240" s="10">
        <v>9</v>
      </c>
      <c r="Y240" s="10">
        <v>48</v>
      </c>
      <c r="Z240" s="10">
        <v>1320</v>
      </c>
      <c r="AA240" s="10">
        <v>3.815028902</v>
      </c>
      <c r="AB240" s="10">
        <v>0.276265</v>
      </c>
      <c r="AC240" s="16">
        <f>IF(ISERROR((J240/W240)*(0.0261231)+(X240/W240)*(-0.0995367)+(P240)*(0.0847392)+(W240/V240)*(-0.0317976)+(N240)*(0.0005908)+((E240-L240)/E240)*(-0.0701565)+(-0.0081967)+0.3942664),"-",((J240/W240)*(0.0261231)+(X240/W240)*(-0.0995367)+(P240)*(0.0847392)+(W240/V240)*(-0.0317976)+(N240)*(0.0005908)+((E240-L240)/E240)*(-0.0701565)+(-0.0081967)+0.3942664))</f>
        <v>0.32318792190883006</v>
      </c>
      <c r="AD240" s="13">
        <f t="shared" si="140"/>
        <v>0.04692292190883007</v>
      </c>
      <c r="AE240" s="11">
        <f t="shared" si="141"/>
        <v>86.05929593056932</v>
      </c>
      <c r="AF240" s="11">
        <f t="shared" si="110"/>
        <v>12.05929593056932</v>
      </c>
      <c r="AG240" s="12">
        <f t="shared" si="111"/>
        <v>0.24025974025974026</v>
      </c>
      <c r="AH240" s="12">
        <f t="shared" si="112"/>
        <v>0.3128654970760234</v>
      </c>
      <c r="AI240" s="12">
        <f t="shared" si="113"/>
        <v>0.33766233766233766</v>
      </c>
      <c r="AJ240" s="12">
        <f t="shared" si="114"/>
        <v>0.6505278347383611</v>
      </c>
      <c r="AK240" s="13">
        <f t="shared" si="115"/>
        <v>0.2794132984758744</v>
      </c>
      <c r="AL240" s="13">
        <f t="shared" si="116"/>
        <v>0.3481265962882144</v>
      </c>
      <c r="AM240" s="12">
        <f t="shared" si="117"/>
        <v>0.37681589587847186</v>
      </c>
      <c r="AN240" s="13">
        <f t="shared" si="118"/>
        <v>0.7249424921666863</v>
      </c>
      <c r="AO240" s="13">
        <f t="shared" si="119"/>
        <v>0.03915355821613417</v>
      </c>
      <c r="AP240" s="13">
        <f t="shared" si="120"/>
        <v>0.035261099212191005</v>
      </c>
    </row>
    <row r="241" spans="1:42" ht="12.75">
      <c r="A241" s="10" t="s">
        <v>397</v>
      </c>
      <c r="B241" s="10" t="s">
        <v>398</v>
      </c>
      <c r="C241" s="10" t="s">
        <v>508</v>
      </c>
      <c r="D241" s="10">
        <v>344</v>
      </c>
      <c r="E241" s="10">
        <v>322</v>
      </c>
      <c r="F241" s="10">
        <v>72</v>
      </c>
      <c r="G241" s="10">
        <v>58</v>
      </c>
      <c r="H241" s="10">
        <v>13</v>
      </c>
      <c r="I241" s="10">
        <v>0</v>
      </c>
      <c r="J241" s="10">
        <v>1</v>
      </c>
      <c r="K241" s="10">
        <v>16</v>
      </c>
      <c r="L241" s="10">
        <v>56</v>
      </c>
      <c r="M241" s="10">
        <v>2</v>
      </c>
      <c r="N241" s="10">
        <v>13</v>
      </c>
      <c r="O241" s="10">
        <v>0.0944882</v>
      </c>
      <c r="P241" s="10">
        <f t="shared" si="135"/>
        <v>0.16853932584269662</v>
      </c>
      <c r="Q241" s="10">
        <f t="shared" si="136"/>
        <v>0.4756554307116105</v>
      </c>
      <c r="R241" s="10">
        <f t="shared" si="137"/>
        <v>0.35580524344569286</v>
      </c>
      <c r="S241" s="10">
        <f t="shared" si="138"/>
        <v>0.14736842105263157</v>
      </c>
      <c r="T241" s="10">
        <f t="shared" si="139"/>
        <v>267</v>
      </c>
      <c r="U241" s="10">
        <v>1</v>
      </c>
      <c r="V241" s="10">
        <v>127</v>
      </c>
      <c r="W241" s="10">
        <v>95</v>
      </c>
      <c r="X241" s="10">
        <v>14</v>
      </c>
      <c r="Y241" s="10">
        <v>45</v>
      </c>
      <c r="Z241" s="10">
        <v>1390</v>
      </c>
      <c r="AA241" s="10">
        <v>4.040697674</v>
      </c>
      <c r="AB241" s="10">
        <v>0.265918</v>
      </c>
      <c r="AC241" s="16">
        <f>IF(ISERROR((J241/W241)*(0.0261231)+(X241/W241)*(-0.0995367)+(P241)*(0.0847392)+(W241/V241)*(-0.0317976)+(N241)*(0.0005908)+((E241-L241)/E241)*(-0.0701565)+(-0.0064676)+0.3942664),"-",((J241/W241)*(0.0261231)+(X241/W241)*(-0.0995367)+(P241)*(0.0847392)+(W241/V241)*(-0.0317976)+(N241)*(0.0005908)+((E241-L241)/E241)*(-0.0701565)+(-0.0064676)+0.3942664))</f>
        <v>0.31362652546023</v>
      </c>
      <c r="AD241" s="13">
        <f t="shared" si="140"/>
        <v>0.04770852546023002</v>
      </c>
      <c r="AE241" s="11">
        <f t="shared" si="141"/>
        <v>84.73828229788141</v>
      </c>
      <c r="AF241" s="11">
        <f t="shared" si="110"/>
        <v>12.738282297881412</v>
      </c>
      <c r="AG241" s="12">
        <f t="shared" si="111"/>
        <v>0.2236024844720497</v>
      </c>
      <c r="AH241" s="12">
        <f t="shared" si="112"/>
        <v>0.26099706744868034</v>
      </c>
      <c r="AI241" s="12">
        <f t="shared" si="113"/>
        <v>0.2826086956521739</v>
      </c>
      <c r="AJ241" s="12">
        <f t="shared" si="114"/>
        <v>0.5436057631008542</v>
      </c>
      <c r="AK241" s="13">
        <f t="shared" si="115"/>
        <v>0.26316236738472487</v>
      </c>
      <c r="AL241" s="13">
        <f t="shared" si="116"/>
        <v>0.29835273401138246</v>
      </c>
      <c r="AM241" s="12">
        <f t="shared" si="117"/>
        <v>0.32216857856484904</v>
      </c>
      <c r="AN241" s="13">
        <f t="shared" si="118"/>
        <v>0.6205213125762314</v>
      </c>
      <c r="AO241" s="13">
        <f t="shared" si="119"/>
        <v>0.039559882912675176</v>
      </c>
      <c r="AP241" s="13">
        <f t="shared" si="120"/>
        <v>0.03735566656270212</v>
      </c>
    </row>
    <row r="242" spans="1:42" ht="12.75">
      <c r="A242" s="10" t="s">
        <v>60</v>
      </c>
      <c r="B242" s="10" t="s">
        <v>452</v>
      </c>
      <c r="C242" s="10" t="s">
        <v>542</v>
      </c>
      <c r="D242" s="10">
        <v>658</v>
      </c>
      <c r="E242" s="10">
        <v>552</v>
      </c>
      <c r="F242" s="10">
        <v>132</v>
      </c>
      <c r="G242" s="10">
        <v>68</v>
      </c>
      <c r="H242" s="10">
        <v>35</v>
      </c>
      <c r="I242" s="10">
        <v>2</v>
      </c>
      <c r="J242" s="10">
        <v>27</v>
      </c>
      <c r="K242" s="10">
        <v>97</v>
      </c>
      <c r="L242" s="10">
        <v>133</v>
      </c>
      <c r="M242" s="10">
        <v>7</v>
      </c>
      <c r="N242" s="10">
        <v>5</v>
      </c>
      <c r="O242" s="10">
        <v>0.015873</v>
      </c>
      <c r="P242" s="10">
        <f t="shared" si="135"/>
        <v>0.1536643026004728</v>
      </c>
      <c r="Q242" s="10">
        <f t="shared" si="136"/>
        <v>0.44680851063829785</v>
      </c>
      <c r="R242" s="10">
        <f t="shared" si="137"/>
        <v>0.39952718676122934</v>
      </c>
      <c r="S242" s="10">
        <f t="shared" si="138"/>
        <v>0.17159763313609466</v>
      </c>
      <c r="T242" s="10">
        <f t="shared" si="139"/>
        <v>423</v>
      </c>
      <c r="U242" s="10">
        <v>2</v>
      </c>
      <c r="V242" s="10">
        <v>189</v>
      </c>
      <c r="W242" s="10">
        <v>169</v>
      </c>
      <c r="X242" s="10">
        <v>29</v>
      </c>
      <c r="Y242" s="10">
        <v>65</v>
      </c>
      <c r="Z242" s="10">
        <v>2839</v>
      </c>
      <c r="AA242" s="10">
        <v>4.314589666</v>
      </c>
      <c r="AB242" s="10">
        <v>0.263158</v>
      </c>
      <c r="AC242" s="16">
        <f>IF(ISERROR((J242/W242)*(0.0261231)+(X242/W242)*(-0.0995367)+(P242)*(0.0847392)+(W242/V242)*(-0.0317976)+(N242)*(0.0005908)+((E242-L242)/E242)*(-0.0701565)+(-0.0044772)+0.3942664),"-",((J242/W242)*(0.0261231)+(X242/W242)*(-0.0995367)+(P242)*(0.0847392)+(W242/V242)*(-0.0317976)+(N242)*(0.0005908)+((E242-L242)/E242)*(-0.0701565)+(-0.0044772)+0.3942664))</f>
        <v>0.3111722158118431</v>
      </c>
      <c r="AD242" s="13">
        <f t="shared" si="140"/>
        <v>0.04801421581184312</v>
      </c>
      <c r="AE242" s="11">
        <f t="shared" si="141"/>
        <v>151.1577141089254</v>
      </c>
      <c r="AF242" s="11">
        <f t="shared" si="110"/>
        <v>19.157714108925404</v>
      </c>
      <c r="AG242" s="12">
        <f t="shared" si="111"/>
        <v>0.2391304347826087</v>
      </c>
      <c r="AH242" s="12">
        <f t="shared" si="112"/>
        <v>0.35106382978723405</v>
      </c>
      <c r="AI242" s="12">
        <f t="shared" si="113"/>
        <v>0.45471014492753625</v>
      </c>
      <c r="AJ242" s="12">
        <f t="shared" si="114"/>
        <v>0.8057739747147703</v>
      </c>
      <c r="AK242" s="13">
        <f t="shared" si="115"/>
        <v>0.27383643860312573</v>
      </c>
      <c r="AL242" s="13">
        <f t="shared" si="116"/>
        <v>0.38017889682207506</v>
      </c>
      <c r="AM242" s="12">
        <f t="shared" si="117"/>
        <v>0.4894161487480533</v>
      </c>
      <c r="AN242" s="13">
        <f t="shared" si="118"/>
        <v>0.8695950455701283</v>
      </c>
      <c r="AO242" s="13">
        <f t="shared" si="119"/>
        <v>0.03470600382051703</v>
      </c>
      <c r="AP242" s="13">
        <f t="shared" si="120"/>
        <v>0.029115067034841013</v>
      </c>
    </row>
    <row r="243" spans="1:42" ht="12.75">
      <c r="A243" s="10" t="s">
        <v>479</v>
      </c>
      <c r="B243" s="10" t="s">
        <v>275</v>
      </c>
      <c r="C243" s="10" t="s">
        <v>280</v>
      </c>
      <c r="D243" s="10">
        <v>598</v>
      </c>
      <c r="E243" s="10">
        <v>548</v>
      </c>
      <c r="F243" s="10">
        <v>139</v>
      </c>
      <c r="G243" s="10">
        <v>106</v>
      </c>
      <c r="H243" s="10">
        <v>21</v>
      </c>
      <c r="I243" s="10">
        <v>8</v>
      </c>
      <c r="J243" s="10">
        <v>4</v>
      </c>
      <c r="K243" s="10">
        <v>25</v>
      </c>
      <c r="L243" s="10">
        <v>73</v>
      </c>
      <c r="M243" s="10">
        <v>3</v>
      </c>
      <c r="N243" s="10">
        <v>26</v>
      </c>
      <c r="O243" s="10">
        <v>0.101215</v>
      </c>
      <c r="P243" s="10">
        <f t="shared" si="135"/>
        <v>0.1810344827586207</v>
      </c>
      <c r="Q243" s="10">
        <f t="shared" si="136"/>
        <v>0.5323275862068966</v>
      </c>
      <c r="R243" s="10">
        <f t="shared" si="137"/>
        <v>0.28663793103448276</v>
      </c>
      <c r="S243" s="10">
        <f t="shared" si="138"/>
        <v>0.09022556390977443</v>
      </c>
      <c r="T243" s="10">
        <f t="shared" si="139"/>
        <v>464</v>
      </c>
      <c r="U243" s="10">
        <v>4</v>
      </c>
      <c r="V243" s="10">
        <v>247</v>
      </c>
      <c r="W243" s="10">
        <v>133</v>
      </c>
      <c r="X243" s="10">
        <v>12</v>
      </c>
      <c r="Y243" s="10">
        <v>84</v>
      </c>
      <c r="Z243" s="10">
        <v>2254</v>
      </c>
      <c r="AA243" s="10">
        <v>3.769230769</v>
      </c>
      <c r="AB243" s="10">
        <v>0.28481</v>
      </c>
      <c r="AC243" s="16">
        <f>IF(ISERROR((J243/W243)*(0.0261231)+(X243/W243)*(-0.0995367)+(P243)*(0.0847392)+(W243/V243)*(-0.0317976)+(N243)*(0.0005908)+((E243-L243)/E243)*(-0.0701565)+(-0.0055043)+0.3942664),"-",((J243/W243)*(0.0261231)+(X243/W243)*(-0.0995367)+(P243)*(0.0847392)+(W243/V243)*(-0.0317976)+(N243)*(0.0005908)+((E243-L243)/E243)*(-0.0701565)+(-0.0055043)+0.3942664))</f>
        <v>0.3333359000276192</v>
      </c>
      <c r="AD243" s="13">
        <f t="shared" si="140"/>
        <v>0.048525900027619195</v>
      </c>
      <c r="AE243" s="11">
        <f t="shared" si="141"/>
        <v>162.00121661309151</v>
      </c>
      <c r="AF243" s="11">
        <f t="shared" si="110"/>
        <v>23.001216613091515</v>
      </c>
      <c r="AG243" s="12">
        <f t="shared" si="111"/>
        <v>0.25364963503649635</v>
      </c>
      <c r="AH243" s="12">
        <f t="shared" si="112"/>
        <v>0.2896551724137931</v>
      </c>
      <c r="AI243" s="12">
        <f t="shared" si="113"/>
        <v>0.3193430656934307</v>
      </c>
      <c r="AJ243" s="12">
        <f t="shared" si="114"/>
        <v>0.6089982381072239</v>
      </c>
      <c r="AK243" s="13">
        <f t="shared" si="115"/>
        <v>0.2956226580530867</v>
      </c>
      <c r="AL243" s="13">
        <f t="shared" si="116"/>
        <v>0.3293124424363647</v>
      </c>
      <c r="AM243" s="12">
        <f t="shared" si="117"/>
        <v>0.361316088710021</v>
      </c>
      <c r="AN243" s="13">
        <f t="shared" si="118"/>
        <v>0.6906285311463858</v>
      </c>
      <c r="AO243" s="13">
        <f t="shared" si="119"/>
        <v>0.04197302301659034</v>
      </c>
      <c r="AP243" s="13">
        <f t="shared" si="120"/>
        <v>0.03965727002257158</v>
      </c>
    </row>
    <row r="244" spans="1:42" ht="12.75">
      <c r="A244" s="10" t="s">
        <v>38</v>
      </c>
      <c r="B244" s="10" t="s">
        <v>39</v>
      </c>
      <c r="C244" s="10" t="s">
        <v>507</v>
      </c>
      <c r="D244" s="10">
        <v>444</v>
      </c>
      <c r="E244" s="10">
        <v>413</v>
      </c>
      <c r="F244" s="10">
        <v>101</v>
      </c>
      <c r="G244" s="10">
        <v>72</v>
      </c>
      <c r="H244" s="10">
        <v>18</v>
      </c>
      <c r="I244" s="10">
        <v>1</v>
      </c>
      <c r="J244" s="10">
        <v>10</v>
      </c>
      <c r="K244" s="10">
        <v>22</v>
      </c>
      <c r="L244" s="10">
        <v>57</v>
      </c>
      <c r="M244" s="10">
        <v>1</v>
      </c>
      <c r="N244" s="10">
        <v>5</v>
      </c>
      <c r="O244" s="10">
        <v>0.0872093</v>
      </c>
      <c r="P244" s="10">
        <f t="shared" si="135"/>
        <v>0.19197707736389685</v>
      </c>
      <c r="Q244" s="10">
        <f t="shared" si="136"/>
        <v>0.49283667621776506</v>
      </c>
      <c r="R244" s="10">
        <f t="shared" si="137"/>
        <v>0.3151862464183381</v>
      </c>
      <c r="S244" s="10">
        <f t="shared" si="138"/>
        <v>0.09090909090909091</v>
      </c>
      <c r="T244" s="10">
        <f t="shared" si="139"/>
        <v>349</v>
      </c>
      <c r="U244" s="10">
        <v>3</v>
      </c>
      <c r="V244" s="10">
        <v>172</v>
      </c>
      <c r="W244" s="10">
        <v>110</v>
      </c>
      <c r="X244" s="10">
        <v>10</v>
      </c>
      <c r="Y244" s="10">
        <v>67</v>
      </c>
      <c r="Z244" s="10">
        <v>1617</v>
      </c>
      <c r="AA244" s="10">
        <v>3.641891892</v>
      </c>
      <c r="AB244" s="10">
        <v>0.262248</v>
      </c>
      <c r="AC244" s="16">
        <f>IF(ISERROR((J244/W244)*(0.0261231)+(X244/W244)*(-0.0995367)+(P244)*(0.0847392)+(W244/V244)*(-0.0317976)+(N244)*(0.0005908)+((E244-L244)/E244)*(-0.0701565)+(-0.0151994)+0.3942664),"-",((J244/W244)*(0.0261231)+(X244/W244)*(-0.0995367)+(P244)*(0.0847392)+(W244/V244)*(-0.0317976)+(N244)*(0.0005908)+((E244-L244)/E244)*(-0.0701565)+(-0.0151994)+0.3942664))</f>
        <v>0.31080546212194676</v>
      </c>
      <c r="AD244" s="13">
        <f t="shared" si="140"/>
        <v>0.04855746212194678</v>
      </c>
      <c r="AE244" s="11">
        <f t="shared" si="141"/>
        <v>117.84949535631553</v>
      </c>
      <c r="AF244" s="11">
        <f t="shared" si="110"/>
        <v>16.84949535631553</v>
      </c>
      <c r="AG244" s="12">
        <f t="shared" si="111"/>
        <v>0.24455205811138014</v>
      </c>
      <c r="AH244" s="12">
        <f t="shared" si="112"/>
        <v>0.2870159453302961</v>
      </c>
      <c r="AI244" s="12">
        <f t="shared" si="113"/>
        <v>0.36803874092009686</v>
      </c>
      <c r="AJ244" s="12">
        <f t="shared" si="114"/>
        <v>0.655054686250393</v>
      </c>
      <c r="AK244" s="13">
        <f t="shared" si="115"/>
        <v>0.28534986769083664</v>
      </c>
      <c r="AL244" s="13">
        <f t="shared" si="116"/>
        <v>0.3253974837273702</v>
      </c>
      <c r="AM244" s="12">
        <f t="shared" si="117"/>
        <v>0.40883655049955336</v>
      </c>
      <c r="AN244" s="13">
        <f t="shared" si="118"/>
        <v>0.7342340342269236</v>
      </c>
      <c r="AO244" s="13">
        <f t="shared" si="119"/>
        <v>0.0407978095794565</v>
      </c>
      <c r="AP244" s="13">
        <f t="shared" si="120"/>
        <v>0.03838153839707409</v>
      </c>
    </row>
    <row r="245" spans="1:42" ht="12.75">
      <c r="A245" s="10" t="s">
        <v>307</v>
      </c>
      <c r="B245" s="10" t="s">
        <v>308</v>
      </c>
      <c r="C245" s="10" t="s">
        <v>563</v>
      </c>
      <c r="D245" s="10">
        <v>590</v>
      </c>
      <c r="E245" s="10">
        <v>551</v>
      </c>
      <c r="F245" s="10">
        <v>143</v>
      </c>
      <c r="G245" s="10">
        <v>102</v>
      </c>
      <c r="H245" s="10">
        <v>26</v>
      </c>
      <c r="I245" s="10">
        <v>2</v>
      </c>
      <c r="J245" s="10">
        <v>13</v>
      </c>
      <c r="K245" s="10">
        <v>34</v>
      </c>
      <c r="L245" s="10">
        <v>52</v>
      </c>
      <c r="M245" s="10">
        <v>3</v>
      </c>
      <c r="N245" s="10">
        <v>4</v>
      </c>
      <c r="O245" s="10">
        <v>0.0748032</v>
      </c>
      <c r="P245" s="10">
        <f t="shared" si="135"/>
        <v>0.146</v>
      </c>
      <c r="Q245" s="10">
        <f t="shared" si="136"/>
        <v>0.508</v>
      </c>
      <c r="R245" s="10">
        <f t="shared" si="137"/>
        <v>0.346</v>
      </c>
      <c r="S245" s="10">
        <f t="shared" si="138"/>
        <v>0.09826589595375723</v>
      </c>
      <c r="T245" s="10">
        <f t="shared" si="139"/>
        <v>500</v>
      </c>
      <c r="U245" s="10">
        <v>1</v>
      </c>
      <c r="V245" s="10">
        <v>254</v>
      </c>
      <c r="W245" s="10">
        <v>173</v>
      </c>
      <c r="X245" s="10">
        <v>17</v>
      </c>
      <c r="Y245" s="10">
        <v>73</v>
      </c>
      <c r="Z245" s="10">
        <v>2208</v>
      </c>
      <c r="AA245" s="10">
        <v>3.742372881</v>
      </c>
      <c r="AB245" s="10">
        <v>0.265849</v>
      </c>
      <c r="AC245" s="16">
        <f>IF(ISERROR((J245/W245)*(0.0261231)+(X245/W245)*(-0.0995367)+(P245)*(0.0847392)+(W245/V245)*(-0.0317976)+(N245)*(0.0005908)+((E245-L245)/E245)*(-0.0701565)+(-0.001445)+0.3942664),"-",((J245/W245)*(0.0261231)+(X245/W245)*(-0.0995367)+(P245)*(0.0847392)+(W245/V245)*(-0.0317976)+(N245)*(0.0005908)+((E245-L245)/E245)*(-0.0701565)+(-0.001445)+0.3942664))</f>
        <v>0.3145454873451225</v>
      </c>
      <c r="AD245" s="13">
        <f t="shared" si="140"/>
        <v>0.0486964873451225</v>
      </c>
      <c r="AE245" s="11">
        <f t="shared" si="141"/>
        <v>166.8127433117649</v>
      </c>
      <c r="AF245" s="11">
        <f t="shared" si="110"/>
        <v>23.812743311764905</v>
      </c>
      <c r="AG245" s="12">
        <f t="shared" si="111"/>
        <v>0.2595281306715064</v>
      </c>
      <c r="AH245" s="12">
        <f t="shared" si="112"/>
        <v>0.30220713073005095</v>
      </c>
      <c r="AI245" s="12">
        <f t="shared" si="113"/>
        <v>0.38294010889292196</v>
      </c>
      <c r="AJ245" s="12">
        <f t="shared" si="114"/>
        <v>0.685147239622973</v>
      </c>
      <c r="AK245" s="13">
        <f t="shared" si="115"/>
        <v>0.3027454506565606</v>
      </c>
      <c r="AL245" s="13">
        <f t="shared" si="116"/>
        <v>0.34263623652252106</v>
      </c>
      <c r="AM245" s="12">
        <f t="shared" si="117"/>
        <v>0.4261574288779762</v>
      </c>
      <c r="AN245" s="13">
        <f t="shared" si="118"/>
        <v>0.7687936654004972</v>
      </c>
      <c r="AO245" s="13">
        <f t="shared" si="119"/>
        <v>0.04321731998505424</v>
      </c>
      <c r="AP245" s="13">
        <f t="shared" si="120"/>
        <v>0.04042910579247011</v>
      </c>
    </row>
    <row r="246" spans="1:42" ht="12.75">
      <c r="A246" s="10" t="s">
        <v>124</v>
      </c>
      <c r="B246" s="10" t="s">
        <v>125</v>
      </c>
      <c r="C246" s="10" t="s">
        <v>550</v>
      </c>
      <c r="D246" s="10">
        <v>530</v>
      </c>
      <c r="E246" s="10">
        <v>466</v>
      </c>
      <c r="F246" s="10">
        <v>106</v>
      </c>
      <c r="G246" s="10">
        <v>74</v>
      </c>
      <c r="H246" s="10">
        <v>15</v>
      </c>
      <c r="I246" s="10">
        <v>1</v>
      </c>
      <c r="J246" s="10">
        <v>16</v>
      </c>
      <c r="K246" s="10">
        <v>54</v>
      </c>
      <c r="L246" s="10">
        <v>115</v>
      </c>
      <c r="M246" s="10">
        <v>1</v>
      </c>
      <c r="N246" s="10">
        <v>0</v>
      </c>
      <c r="O246" s="10">
        <v>0.0416667</v>
      </c>
      <c r="P246" s="10">
        <f t="shared" si="135"/>
        <v>0.18181818181818182</v>
      </c>
      <c r="Q246" s="10">
        <f t="shared" si="136"/>
        <v>0.4090909090909091</v>
      </c>
      <c r="R246" s="10">
        <f t="shared" si="137"/>
        <v>0.4090909090909091</v>
      </c>
      <c r="S246" s="10">
        <f t="shared" si="138"/>
        <v>0.11805555555555555</v>
      </c>
      <c r="T246" s="10">
        <f t="shared" si="139"/>
        <v>352</v>
      </c>
      <c r="U246" s="10">
        <v>7</v>
      </c>
      <c r="V246" s="10">
        <v>144</v>
      </c>
      <c r="W246" s="10">
        <v>144</v>
      </c>
      <c r="X246" s="10">
        <v>17</v>
      </c>
      <c r="Y246" s="10">
        <v>64</v>
      </c>
      <c r="Z246" s="10">
        <v>1982</v>
      </c>
      <c r="AA246" s="10">
        <v>3.739622642</v>
      </c>
      <c r="AB246" s="10">
        <v>0.267857</v>
      </c>
      <c r="AC246" s="16">
        <f>IF(ISERROR((J246/W246)*(0.0261231)+(X246/W246)*(-0.0995367)+(P246)*(0.0847392)+(W246/V246)*(-0.0317976)+(N246)*(0.0005908)+((E246-L246)/E246)*(-0.0701565)+(0.0006947)+0.3942664),"-",((J246/W246)*(0.0261231)+(X246/W246)*(-0.0995367)+(P246)*(0.0847392)+(W246/V246)*(-0.0317976)+(N246)*(0.0005908)+((E246-L246)/E246)*(-0.0701565)+(0.0006947)+0.3942664))</f>
        <v>0.3168791328789505</v>
      </c>
      <c r="AD246" s="13">
        <f t="shared" si="140"/>
        <v>0.049022132878950464</v>
      </c>
      <c r="AE246" s="11">
        <f t="shared" si="141"/>
        <v>122.47138864732736</v>
      </c>
      <c r="AF246" s="11">
        <f t="shared" si="110"/>
        <v>16.47138864732736</v>
      </c>
      <c r="AG246" s="12">
        <f t="shared" si="111"/>
        <v>0.22746781115879827</v>
      </c>
      <c r="AH246" s="12">
        <f t="shared" si="112"/>
        <v>0.3162878787878788</v>
      </c>
      <c r="AI246" s="12">
        <f t="shared" si="113"/>
        <v>0.36909871244635195</v>
      </c>
      <c r="AJ246" s="12">
        <f t="shared" si="114"/>
        <v>0.6853865912342307</v>
      </c>
      <c r="AK246" s="13">
        <f t="shared" si="115"/>
        <v>0.2628141387281703</v>
      </c>
      <c r="AL246" s="13">
        <f t="shared" si="116"/>
        <v>0.34748369061993817</v>
      </c>
      <c r="AM246" s="12">
        <f t="shared" si="117"/>
        <v>0.40444504001572396</v>
      </c>
      <c r="AN246" s="13">
        <f t="shared" si="118"/>
        <v>0.7519287306356621</v>
      </c>
      <c r="AO246" s="13">
        <f t="shared" si="119"/>
        <v>0.035346327569372005</v>
      </c>
      <c r="AP246" s="13">
        <f t="shared" si="120"/>
        <v>0.031195811832059384</v>
      </c>
    </row>
    <row r="247" spans="1:42" ht="12.75">
      <c r="A247" s="10" t="s">
        <v>239</v>
      </c>
      <c r="B247" s="10" t="s">
        <v>240</v>
      </c>
      <c r="C247" s="10" t="s">
        <v>281</v>
      </c>
      <c r="D247" s="10">
        <v>366</v>
      </c>
      <c r="E247" s="10">
        <v>336</v>
      </c>
      <c r="F247" s="10">
        <v>72</v>
      </c>
      <c r="G247" s="10">
        <v>57</v>
      </c>
      <c r="H247" s="10">
        <v>14</v>
      </c>
      <c r="I247" s="10">
        <v>1</v>
      </c>
      <c r="J247" s="10">
        <v>0</v>
      </c>
      <c r="K247" s="10">
        <v>18</v>
      </c>
      <c r="L247" s="10">
        <v>46</v>
      </c>
      <c r="M247" s="10">
        <v>5</v>
      </c>
      <c r="N247" s="10">
        <v>3</v>
      </c>
      <c r="O247" s="10">
        <v>0.0967742</v>
      </c>
      <c r="P247" s="10">
        <f t="shared" si="135"/>
        <v>0.2103448275862069</v>
      </c>
      <c r="Q247" s="10">
        <f t="shared" si="136"/>
        <v>0.42758620689655175</v>
      </c>
      <c r="R247" s="10">
        <f t="shared" si="137"/>
        <v>0.3620689655172414</v>
      </c>
      <c r="S247" s="10">
        <f t="shared" si="138"/>
        <v>0.18095238095238095</v>
      </c>
      <c r="T247" s="10">
        <f t="shared" si="139"/>
        <v>290</v>
      </c>
      <c r="U247" s="10">
        <v>4</v>
      </c>
      <c r="V247" s="10">
        <v>124</v>
      </c>
      <c r="W247" s="10">
        <v>105</v>
      </c>
      <c r="X247" s="10">
        <v>19</v>
      </c>
      <c r="Y247" s="10">
        <v>61</v>
      </c>
      <c r="Z247" s="10">
        <v>1352</v>
      </c>
      <c r="AA247" s="10">
        <v>3.693989071</v>
      </c>
      <c r="AB247" s="10">
        <v>0.244068</v>
      </c>
      <c r="AC247" s="16">
        <f>IF(ISERROR((J247/W247)*(0.0261231)+(X247/W247)*(-0.0995367)+(P247)*(0.0847392)+(W247/V247)*(-0.0317976)+(N247)*(0.0005908)+((E247-L247)/E247)*(-0.0701565)+(-0.0152488)+0.3942664),"-",((J247/W247)*(0.0261231)+(X247/W247)*(-0.0995367)+(P247)*(0.0847392)+(W247/V247)*(-0.0317976)+(N247)*(0.0005908)+((E247-L247)/E247)*(-0.0701565)+(-0.0152488)+0.3942664))</f>
        <v>0.2931259213884475</v>
      </c>
      <c r="AD247" s="13">
        <f t="shared" si="140"/>
        <v>0.0490579213884475</v>
      </c>
      <c r="AE247" s="11">
        <f t="shared" si="141"/>
        <v>86.47214680959202</v>
      </c>
      <c r="AF247" s="11">
        <f t="shared" si="110"/>
        <v>14.472146809592019</v>
      </c>
      <c r="AG247" s="12">
        <f t="shared" si="111"/>
        <v>0.21428571428571427</v>
      </c>
      <c r="AH247" s="12">
        <f t="shared" si="112"/>
        <v>0.25895316804407714</v>
      </c>
      <c r="AI247" s="12">
        <f t="shared" si="113"/>
        <v>0.2648809523809524</v>
      </c>
      <c r="AJ247" s="12">
        <f t="shared" si="114"/>
        <v>0.5238341204250295</v>
      </c>
      <c r="AK247" s="13">
        <f t="shared" si="115"/>
        <v>0.25735757979045243</v>
      </c>
      <c r="AL247" s="13">
        <f t="shared" si="116"/>
        <v>0.29882134107325625</v>
      </c>
      <c r="AM247" s="12">
        <f t="shared" si="117"/>
        <v>0.3079528178856905</v>
      </c>
      <c r="AN247" s="13">
        <f t="shared" si="118"/>
        <v>0.6067741589589468</v>
      </c>
      <c r="AO247" s="13">
        <f t="shared" si="119"/>
        <v>0.043071865504738155</v>
      </c>
      <c r="AP247" s="13">
        <f t="shared" si="120"/>
        <v>0.03986817302917911</v>
      </c>
    </row>
    <row r="248" spans="1:42" ht="12.75">
      <c r="A248" s="10" t="s">
        <v>143</v>
      </c>
      <c r="B248" s="10" t="s">
        <v>262</v>
      </c>
      <c r="C248" s="10" t="s">
        <v>540</v>
      </c>
      <c r="D248" s="10">
        <v>620</v>
      </c>
      <c r="E248" s="10">
        <v>534</v>
      </c>
      <c r="F248" s="10">
        <v>118</v>
      </c>
      <c r="G248" s="10">
        <v>53</v>
      </c>
      <c r="H248" s="10">
        <v>27</v>
      </c>
      <c r="I248" s="10">
        <v>1</v>
      </c>
      <c r="J248" s="10">
        <v>37</v>
      </c>
      <c r="K248" s="10">
        <v>75</v>
      </c>
      <c r="L248" s="10">
        <v>196</v>
      </c>
      <c r="M248" s="10">
        <v>4</v>
      </c>
      <c r="N248" s="10">
        <v>6</v>
      </c>
      <c r="O248" s="10">
        <v>0.075188</v>
      </c>
      <c r="P248" s="10">
        <f t="shared" si="135"/>
        <v>0.13196480938416422</v>
      </c>
      <c r="Q248" s="10">
        <f t="shared" si="136"/>
        <v>0.39002932551319647</v>
      </c>
      <c r="R248" s="10">
        <f t="shared" si="137"/>
        <v>0.4780058651026393</v>
      </c>
      <c r="S248" s="10">
        <f t="shared" si="138"/>
        <v>0.11042944785276074</v>
      </c>
      <c r="T248" s="10">
        <f t="shared" si="139"/>
        <v>341</v>
      </c>
      <c r="U248" s="10">
        <v>7</v>
      </c>
      <c r="V248" s="10">
        <v>133</v>
      </c>
      <c r="W248" s="10">
        <v>163</v>
      </c>
      <c r="X248" s="10">
        <v>18</v>
      </c>
      <c r="Y248" s="10">
        <v>45</v>
      </c>
      <c r="Z248" s="10">
        <v>2618</v>
      </c>
      <c r="AA248" s="10">
        <v>4.222580645</v>
      </c>
      <c r="AB248" s="10">
        <v>0.265574</v>
      </c>
      <c r="AC248" s="16">
        <f>IF(ISERROR((J248/W248)*(0.0261231)+(X248/W248)*(-0.0995367)+(P248)*(0.0847392)+(W248/V248)*(-0.0317976)+(N248)*(0.0005908)+((E248-L248)/E248)*(-0.0701565)+(-0.0058118)+0.3942664),"-",((J248/W248)*(0.0261231)+(X248/W248)*(-0.0995367)+(P248)*(0.0847392)+(W248/V248)*(-0.0317976)+(N248)*(0.0005908)+((E248-L248)/E248)*(-0.0701565)+(-0.0058118)+0.3942664))</f>
        <v>0.31474382785411653</v>
      </c>
      <c r="AD248" s="13">
        <f t="shared" si="140"/>
        <v>0.049169827854116555</v>
      </c>
      <c r="AE248" s="11">
        <f t="shared" si="141"/>
        <v>132.99686749550554</v>
      </c>
      <c r="AF248" s="11">
        <f t="shared" si="110"/>
        <v>14.99686749550554</v>
      </c>
      <c r="AG248" s="12">
        <f t="shared" si="111"/>
        <v>0.2209737827715356</v>
      </c>
      <c r="AH248" s="12">
        <f t="shared" si="112"/>
        <v>0.3225806451612903</v>
      </c>
      <c r="AI248" s="12">
        <f t="shared" si="113"/>
        <v>0.4850187265917603</v>
      </c>
      <c r="AJ248" s="12">
        <f t="shared" si="114"/>
        <v>0.8075993717530506</v>
      </c>
      <c r="AK248" s="13">
        <f t="shared" si="115"/>
        <v>0.2490578042986995</v>
      </c>
      <c r="AL248" s="13">
        <f t="shared" si="116"/>
        <v>0.34676914112178314</v>
      </c>
      <c r="AM248" s="12">
        <f t="shared" si="117"/>
        <v>0.5131027481189242</v>
      </c>
      <c r="AN248" s="13">
        <f t="shared" si="118"/>
        <v>0.8598718892407073</v>
      </c>
      <c r="AO248" s="13">
        <f t="shared" si="119"/>
        <v>0.02808402152716391</v>
      </c>
      <c r="AP248" s="13">
        <f t="shared" si="120"/>
        <v>0.02418849596049283</v>
      </c>
    </row>
    <row r="249" spans="1:42" ht="12.75">
      <c r="A249" s="10" t="s">
        <v>169</v>
      </c>
      <c r="B249" s="10" t="s">
        <v>170</v>
      </c>
      <c r="C249" s="10" t="s">
        <v>510</v>
      </c>
      <c r="D249" s="10">
        <v>575</v>
      </c>
      <c r="E249" s="10">
        <v>535</v>
      </c>
      <c r="F249" s="10">
        <v>131</v>
      </c>
      <c r="G249" s="10">
        <v>79</v>
      </c>
      <c r="H249" s="10">
        <v>31</v>
      </c>
      <c r="I249" s="10">
        <v>1</v>
      </c>
      <c r="J249" s="10">
        <v>20</v>
      </c>
      <c r="K249" s="10">
        <v>33</v>
      </c>
      <c r="L249" s="10">
        <v>106</v>
      </c>
      <c r="M249" s="10">
        <v>5</v>
      </c>
      <c r="N249" s="10">
        <v>2</v>
      </c>
      <c r="O249" s="10">
        <v>0.039801</v>
      </c>
      <c r="P249" s="10">
        <f t="shared" si="135"/>
        <v>0.18663594470046083</v>
      </c>
      <c r="Q249" s="10">
        <f t="shared" si="136"/>
        <v>0.4631336405529954</v>
      </c>
      <c r="R249" s="10">
        <f t="shared" si="137"/>
        <v>0.35023041474654376</v>
      </c>
      <c r="S249" s="10">
        <f t="shared" si="138"/>
        <v>0.125</v>
      </c>
      <c r="T249" s="10">
        <f t="shared" si="139"/>
        <v>434</v>
      </c>
      <c r="U249" s="10">
        <v>2</v>
      </c>
      <c r="V249" s="10">
        <v>201</v>
      </c>
      <c r="W249" s="10">
        <v>152</v>
      </c>
      <c r="X249" s="10">
        <v>19</v>
      </c>
      <c r="Y249" s="10">
        <v>81</v>
      </c>
      <c r="Z249" s="10">
        <v>2130</v>
      </c>
      <c r="AA249" s="10">
        <v>3.704347826</v>
      </c>
      <c r="AB249" s="10">
        <v>0.268116</v>
      </c>
      <c r="AC249" s="16">
        <f>IF(ISERROR((J249/W249)*(0.0261231)+(X249/W249)*(-0.0995367)+(P249)*(0.0847392)+(W249/V249)*(-0.0317976)+(N249)*(0.0005908)+((E249-L249)/E249)*(-0.0701565)+(-0.0046209)+0.3942664),"-",((J249/W249)*(0.0261231)+(X249/W249)*(-0.0995367)+(P249)*(0.0847392)+(W249/V249)*(-0.0317976)+(N249)*(0.0005908)+((E249-L249)/E249)*(-0.0701565)+(-0.0046209)+0.3942664))</f>
        <v>0.3173353632316448</v>
      </c>
      <c r="AD249" s="13">
        <f t="shared" si="140"/>
        <v>0.049219363231644775</v>
      </c>
      <c r="AE249" s="11">
        <f t="shared" si="141"/>
        <v>151.37684037790095</v>
      </c>
      <c r="AF249" s="11">
        <f t="shared" si="110"/>
        <v>20.376840377900947</v>
      </c>
      <c r="AG249" s="12">
        <f t="shared" si="111"/>
        <v>0.24485981308411214</v>
      </c>
      <c r="AH249" s="12">
        <f t="shared" si="112"/>
        <v>0.288695652173913</v>
      </c>
      <c r="AI249" s="12">
        <f t="shared" si="113"/>
        <v>0.4205607476635514</v>
      </c>
      <c r="AJ249" s="12">
        <f t="shared" si="114"/>
        <v>0.7092563998374644</v>
      </c>
      <c r="AK249" s="13">
        <f t="shared" si="115"/>
        <v>0.2829473651923382</v>
      </c>
      <c r="AL249" s="13">
        <f t="shared" si="116"/>
        <v>0.32413363543982776</v>
      </c>
      <c r="AM249" s="12">
        <f t="shared" si="117"/>
        <v>0.45864829977177746</v>
      </c>
      <c r="AN249" s="13">
        <f t="shared" si="118"/>
        <v>0.7827819352116052</v>
      </c>
      <c r="AO249" s="13">
        <f t="shared" si="119"/>
        <v>0.038087552108226064</v>
      </c>
      <c r="AP249" s="13">
        <f t="shared" si="120"/>
        <v>0.03543798326591474</v>
      </c>
    </row>
    <row r="250" spans="1:42" ht="12.75">
      <c r="A250" s="10" t="s">
        <v>10</v>
      </c>
      <c r="B250" s="10" t="s">
        <v>11</v>
      </c>
      <c r="C250" s="10" t="s">
        <v>566</v>
      </c>
      <c r="D250" s="10">
        <v>357</v>
      </c>
      <c r="E250" s="10">
        <v>329</v>
      </c>
      <c r="F250" s="10">
        <v>84</v>
      </c>
      <c r="G250" s="10">
        <v>69</v>
      </c>
      <c r="H250" s="10">
        <v>10</v>
      </c>
      <c r="I250" s="10">
        <v>0</v>
      </c>
      <c r="J250" s="10">
        <v>5</v>
      </c>
      <c r="K250" s="10">
        <v>23</v>
      </c>
      <c r="L250" s="10">
        <v>41</v>
      </c>
      <c r="M250" s="10">
        <v>4</v>
      </c>
      <c r="N250" s="10">
        <v>2</v>
      </c>
      <c r="O250" s="10">
        <v>0.028169</v>
      </c>
      <c r="P250" s="10">
        <f t="shared" si="135"/>
        <v>0.25</v>
      </c>
      <c r="Q250" s="10">
        <f t="shared" si="136"/>
        <v>0.4863013698630137</v>
      </c>
      <c r="R250" s="10">
        <f t="shared" si="137"/>
        <v>0.2636986301369863</v>
      </c>
      <c r="S250" s="10">
        <f t="shared" si="138"/>
        <v>0.09090909090909091</v>
      </c>
      <c r="T250" s="10">
        <f t="shared" si="139"/>
        <v>292</v>
      </c>
      <c r="U250" s="10">
        <v>1</v>
      </c>
      <c r="V250" s="10">
        <v>142</v>
      </c>
      <c r="W250" s="10">
        <v>77</v>
      </c>
      <c r="X250" s="10">
        <v>7</v>
      </c>
      <c r="Y250" s="10">
        <v>73</v>
      </c>
      <c r="Z250" s="10">
        <v>1224</v>
      </c>
      <c r="AA250" s="10">
        <v>3.428571429</v>
      </c>
      <c r="AB250" s="10">
        <v>0.275261</v>
      </c>
      <c r="AC250" s="16">
        <f>IF(ISERROR((J250/W250)*(0.0261231)+(X250/W250)*(-0.0995367)+(P250)*(0.0847392)+(W250/V250)*(-0.0317976)+(N250)*(0.0005908)+((E250-L250)/E250)*(-0.0701565)+(-0.0059751)+0.3942664),"-",((J250/W250)*(0.0261231)+(X250/W250)*(-0.0995367)+(P250)*(0.0847392)+(W250/V250)*(-0.0317976)+(N250)*(0.0005908)+((E250-L250)/E250)*(-0.0701565)+(-0.0059751)+0.3942664))</f>
        <v>0.32464926101716685</v>
      </c>
      <c r="AD250" s="13">
        <f t="shared" si="140"/>
        <v>0.04938826101716687</v>
      </c>
      <c r="AE250" s="11">
        <f t="shared" si="141"/>
        <v>98.17433791192688</v>
      </c>
      <c r="AF250" s="11">
        <f t="shared" si="110"/>
        <v>14.174337911926884</v>
      </c>
      <c r="AG250" s="12">
        <f t="shared" si="111"/>
        <v>0.2553191489361702</v>
      </c>
      <c r="AH250" s="12">
        <f t="shared" si="112"/>
        <v>0.3025210084033613</v>
      </c>
      <c r="AI250" s="12">
        <f t="shared" si="113"/>
        <v>0.3404255319148936</v>
      </c>
      <c r="AJ250" s="12">
        <f t="shared" si="114"/>
        <v>0.6429465403182549</v>
      </c>
      <c r="AK250" s="13">
        <f t="shared" si="115"/>
        <v>0.2984022428933948</v>
      </c>
      <c r="AL250" s="13">
        <f t="shared" si="116"/>
        <v>0.34222503616786243</v>
      </c>
      <c r="AM250" s="12">
        <f t="shared" si="117"/>
        <v>0.3835086258721182</v>
      </c>
      <c r="AN250" s="13">
        <f t="shared" si="118"/>
        <v>0.7257336620399806</v>
      </c>
      <c r="AO250" s="13">
        <f t="shared" si="119"/>
        <v>0.043083093957224594</v>
      </c>
      <c r="AP250" s="13">
        <f t="shared" si="120"/>
        <v>0.039704027764501104</v>
      </c>
    </row>
    <row r="251" spans="1:42" ht="12.75">
      <c r="A251" s="10" t="s">
        <v>463</v>
      </c>
      <c r="B251" s="10" t="s">
        <v>464</v>
      </c>
      <c r="C251" s="10" t="s">
        <v>539</v>
      </c>
      <c r="D251" s="10">
        <v>583</v>
      </c>
      <c r="E251" s="10">
        <v>531</v>
      </c>
      <c r="F251" s="10">
        <v>140</v>
      </c>
      <c r="G251" s="10">
        <v>100</v>
      </c>
      <c r="H251" s="10">
        <v>27</v>
      </c>
      <c r="I251" s="10">
        <v>5</v>
      </c>
      <c r="J251" s="10">
        <v>8</v>
      </c>
      <c r="K251" s="10">
        <v>41</v>
      </c>
      <c r="L251" s="10">
        <v>65</v>
      </c>
      <c r="M251" s="10">
        <v>6</v>
      </c>
      <c r="N251" s="10">
        <v>49</v>
      </c>
      <c r="O251" s="10">
        <v>0.0820513</v>
      </c>
      <c r="P251" s="10">
        <f t="shared" si="135"/>
        <v>0.23974082073434125</v>
      </c>
      <c r="Q251" s="10">
        <f t="shared" si="136"/>
        <v>0.42116630669546434</v>
      </c>
      <c r="R251" s="10">
        <f t="shared" si="137"/>
        <v>0.3390928725701944</v>
      </c>
      <c r="S251" s="10">
        <f t="shared" si="138"/>
        <v>0.10191082802547771</v>
      </c>
      <c r="T251" s="10">
        <f t="shared" si="139"/>
        <v>463</v>
      </c>
      <c r="U251" s="10">
        <v>1</v>
      </c>
      <c r="V251" s="10">
        <v>195</v>
      </c>
      <c r="W251" s="10">
        <v>157</v>
      </c>
      <c r="X251" s="10">
        <v>16</v>
      </c>
      <c r="Y251" s="10">
        <v>111</v>
      </c>
      <c r="Z251" s="10">
        <v>2024</v>
      </c>
      <c r="AA251" s="10">
        <f>Z251/D251</f>
        <v>3.4716981132075473</v>
      </c>
      <c r="AB251" s="10">
        <v>0.284483</v>
      </c>
      <c r="AC251" s="16">
        <f>IF(ISERROR((J251/W251)*(0.0261231)+(X251/W251)*(-0.0995367)+(P251)*(0.0847392)+(W251/V251)*(-0.0317976)+(N251)*(0.0005908)+((E251-L251)/E251)*(-0.0701565)+(-0.0123745)+0.3942664),"-",((J251/W251)*(0.0261231)+(X251/W251)*(-0.0995367)+(P251)*(0.0847392)+(W251/V251)*(-0.0317976)+(N251)*(0.0005908)+((E251-L251)/E251)*(-0.0701565)+(-0.0123745)+0.3942664))</f>
        <v>0.3351740420810855</v>
      </c>
      <c r="AD251" s="13">
        <f t="shared" si="140"/>
        <v>0.05069104208108549</v>
      </c>
      <c r="AE251" s="11">
        <f t="shared" si="141"/>
        <v>163.52075552562366</v>
      </c>
      <c r="AF251" s="11">
        <f t="shared" si="110"/>
        <v>23.520755525623656</v>
      </c>
      <c r="AG251" s="12">
        <f t="shared" si="111"/>
        <v>0.263653483992467</v>
      </c>
      <c r="AH251" s="12">
        <f t="shared" si="112"/>
        <v>0.3143350604490501</v>
      </c>
      <c r="AI251" s="12">
        <f t="shared" si="113"/>
        <v>0.3653483992467043</v>
      </c>
      <c r="AJ251" s="12">
        <f t="shared" si="114"/>
        <v>0.6796834596957544</v>
      </c>
      <c r="AK251" s="13">
        <f t="shared" si="115"/>
        <v>0.30794869213865095</v>
      </c>
      <c r="AL251" s="13">
        <f t="shared" si="116"/>
        <v>0.3549581269872602</v>
      </c>
      <c r="AM251" s="12">
        <f t="shared" si="117"/>
        <v>0.40964360739288824</v>
      </c>
      <c r="AN251" s="13">
        <f t="shared" si="118"/>
        <v>0.7646017343801484</v>
      </c>
      <c r="AO251" s="13">
        <f t="shared" si="119"/>
        <v>0.04429520814618393</v>
      </c>
      <c r="AP251" s="13">
        <f t="shared" si="120"/>
        <v>0.04062306653821013</v>
      </c>
    </row>
    <row r="252" spans="1:42" ht="12.75">
      <c r="A252" s="10" t="s">
        <v>175</v>
      </c>
      <c r="B252" s="10" t="s">
        <v>134</v>
      </c>
      <c r="C252" s="10" t="s">
        <v>510</v>
      </c>
      <c r="D252" s="10">
        <v>300</v>
      </c>
      <c r="E252" s="10">
        <v>273</v>
      </c>
      <c r="F252" s="10">
        <v>68</v>
      </c>
      <c r="G252" s="10">
        <v>49</v>
      </c>
      <c r="H252" s="10">
        <v>14</v>
      </c>
      <c r="I252" s="10">
        <v>4</v>
      </c>
      <c r="J252" s="10">
        <v>1</v>
      </c>
      <c r="K252" s="10">
        <v>18</v>
      </c>
      <c r="L252" s="10">
        <v>41</v>
      </c>
      <c r="M252" s="10">
        <v>2</v>
      </c>
      <c r="N252" s="10">
        <v>3</v>
      </c>
      <c r="O252" s="10">
        <v>0.062069</v>
      </c>
      <c r="P252" s="10">
        <f t="shared" si="135"/>
        <v>0.22608695652173913</v>
      </c>
      <c r="Q252" s="10">
        <f t="shared" si="136"/>
        <v>0.6304347826086957</v>
      </c>
      <c r="R252" s="10">
        <f t="shared" si="137"/>
        <v>0.14347826086956522</v>
      </c>
      <c r="S252" s="10">
        <f t="shared" si="138"/>
        <v>0.06060606060606061</v>
      </c>
      <c r="T252" s="10">
        <f t="shared" si="139"/>
        <v>230</v>
      </c>
      <c r="U252" s="10">
        <v>0</v>
      </c>
      <c r="V252" s="10">
        <v>145</v>
      </c>
      <c r="W252" s="10">
        <v>33</v>
      </c>
      <c r="X252" s="10">
        <v>2</v>
      </c>
      <c r="Y252" s="10">
        <v>52</v>
      </c>
      <c r="Z252" s="10">
        <v>1027</v>
      </c>
      <c r="AA252" s="10">
        <v>3.423333333</v>
      </c>
      <c r="AB252" s="10">
        <v>0.287554</v>
      </c>
      <c r="AC252" s="16">
        <f>IF(ISERROR((J252/W252)*(0.0261231)+(X252/W252)*(-0.0995367)+(P252)*(0.0847392)+(W252/V252)*(-0.0317976)+(N252)*(0.0005908)+((E252-L252)/E252)*(-0.0701565)+(-0.0046209)+0.3942664),"-",((J252/W252)*(0.0261231)+(X252/W252)*(-0.0995367)+(P252)*(0.0847392)+(W252/V252)*(-0.0317976)+(N252)*(0.0005908)+((E252-L252)/E252)*(-0.0701565)+(-0.0046209)+0.3942664))</f>
        <v>0.3384785386476792</v>
      </c>
      <c r="AD252" s="13">
        <f t="shared" si="140"/>
        <v>0.05092453864767921</v>
      </c>
      <c r="AE252" s="11">
        <f t="shared" si="141"/>
        <v>79.86549950490925</v>
      </c>
      <c r="AF252" s="11">
        <f t="shared" si="110"/>
        <v>11.865499504909252</v>
      </c>
      <c r="AG252" s="12">
        <f t="shared" si="111"/>
        <v>0.2490842490842491</v>
      </c>
      <c r="AH252" s="12">
        <f t="shared" si="112"/>
        <v>0.2935153583617747</v>
      </c>
      <c r="AI252" s="12">
        <f t="shared" si="113"/>
        <v>0.32234432234432236</v>
      </c>
      <c r="AJ252" s="12">
        <f t="shared" si="114"/>
        <v>0.6158596807060971</v>
      </c>
      <c r="AK252" s="13">
        <f t="shared" si="115"/>
        <v>0.29254761723409983</v>
      </c>
      <c r="AL252" s="13">
        <f t="shared" si="116"/>
        <v>0.33401194370276194</v>
      </c>
      <c r="AM252" s="12">
        <f t="shared" si="117"/>
        <v>0.3658076904941731</v>
      </c>
      <c r="AN252" s="13">
        <f t="shared" si="118"/>
        <v>0.699819634196935</v>
      </c>
      <c r="AO252" s="13">
        <f t="shared" si="119"/>
        <v>0.043463368149850745</v>
      </c>
      <c r="AP252" s="13">
        <f t="shared" si="120"/>
        <v>0.04049658534098721</v>
      </c>
    </row>
    <row r="253" spans="1:42" ht="12.75">
      <c r="A253" s="10" t="s">
        <v>481</v>
      </c>
      <c r="B253" s="10" t="s">
        <v>482</v>
      </c>
      <c r="C253" s="10" t="s">
        <v>565</v>
      </c>
      <c r="D253" s="10">
        <v>542</v>
      </c>
      <c r="E253" s="10">
        <v>499</v>
      </c>
      <c r="F253" s="10">
        <v>125</v>
      </c>
      <c r="G253" s="10">
        <v>83</v>
      </c>
      <c r="H253" s="10">
        <v>16</v>
      </c>
      <c r="I253" s="10">
        <v>0</v>
      </c>
      <c r="J253" s="10">
        <v>26</v>
      </c>
      <c r="K253" s="10">
        <v>32</v>
      </c>
      <c r="L253" s="10">
        <v>107</v>
      </c>
      <c r="M253" s="10">
        <v>8</v>
      </c>
      <c r="N253" s="10">
        <v>1</v>
      </c>
      <c r="O253" s="10">
        <v>0.06875</v>
      </c>
      <c r="P253" s="10">
        <f t="shared" si="135"/>
        <v>0.2175</v>
      </c>
      <c r="Q253" s="10">
        <f t="shared" si="136"/>
        <v>0.4</v>
      </c>
      <c r="R253" s="10">
        <f t="shared" si="137"/>
        <v>0.3825</v>
      </c>
      <c r="S253" s="10">
        <f t="shared" si="138"/>
        <v>0.10457516339869281</v>
      </c>
      <c r="T253" s="10">
        <f t="shared" si="139"/>
        <v>400</v>
      </c>
      <c r="U253" s="10">
        <v>3</v>
      </c>
      <c r="V253" s="10">
        <v>160</v>
      </c>
      <c r="W253" s="10">
        <v>153</v>
      </c>
      <c r="X253" s="10">
        <v>16</v>
      </c>
      <c r="Y253" s="10">
        <v>87</v>
      </c>
      <c r="Z253" s="10">
        <v>1916</v>
      </c>
      <c r="AA253" s="10">
        <f>Z253/D253</f>
        <v>3.5350553505535056</v>
      </c>
      <c r="AB253" s="10">
        <v>0.264706</v>
      </c>
      <c r="AC253" s="16">
        <f>IF(ISERROR((J253/W253)*(0.0261231)+(X253/W253)*(-0.0995367)+(P253)*(0.0847392)+(W253/V253)*(-0.0317976)+(N253)*(0.0005908)+((E253-L253)/E253)*(-0.0701565)+(-0.0047516)+0.3942664),"-",((J253/W253)*(0.0261231)+(X253/W253)*(-0.0995367)+(P253)*(0.0847392)+(W253/V253)*(-0.0317976)+(N253)*(0.0005908)+((E253-L253)/E253)*(-0.0701565)+(-0.0047516)+0.3942664))</f>
        <v>0.3170471520974891</v>
      </c>
      <c r="AD253" s="13">
        <f t="shared" si="140"/>
        <v>0.05234115209748913</v>
      </c>
      <c r="AE253" s="11">
        <f t="shared" si="141"/>
        <v>144.57563488446095</v>
      </c>
      <c r="AF253" s="11">
        <f t="shared" si="110"/>
        <v>19.575634884460953</v>
      </c>
      <c r="AG253" s="12">
        <f t="shared" si="111"/>
        <v>0.250501002004008</v>
      </c>
      <c r="AH253" s="12">
        <f t="shared" si="112"/>
        <v>0.2952029520295203</v>
      </c>
      <c r="AI253" s="12">
        <f t="shared" si="113"/>
        <v>0.44488977955911824</v>
      </c>
      <c r="AJ253" s="12">
        <f t="shared" si="114"/>
        <v>0.7400927315886385</v>
      </c>
      <c r="AK253" s="13">
        <f t="shared" si="115"/>
        <v>0.28973073123138465</v>
      </c>
      <c r="AL253" s="13">
        <f t="shared" si="116"/>
        <v>0.3313203595654261</v>
      </c>
      <c r="AM253" s="12">
        <f t="shared" si="117"/>
        <v>0.4841195087864949</v>
      </c>
      <c r="AN253" s="13">
        <f t="shared" si="118"/>
        <v>0.8154398683519211</v>
      </c>
      <c r="AO253" s="13">
        <f t="shared" si="119"/>
        <v>0.039229729227376664</v>
      </c>
      <c r="AP253" s="13">
        <f t="shared" si="120"/>
        <v>0.03611740753590581</v>
      </c>
    </row>
    <row r="254" spans="1:42" ht="12.75">
      <c r="A254" s="10" t="s">
        <v>455</v>
      </c>
      <c r="B254" s="10" t="s">
        <v>531</v>
      </c>
      <c r="C254" s="10" t="s">
        <v>516</v>
      </c>
      <c r="D254" s="10">
        <v>613</v>
      </c>
      <c r="E254" s="10">
        <v>545</v>
      </c>
      <c r="F254" s="10">
        <v>121</v>
      </c>
      <c r="G254" s="10">
        <v>66</v>
      </c>
      <c r="H254" s="10">
        <v>27</v>
      </c>
      <c r="I254" s="10">
        <v>7</v>
      </c>
      <c r="J254" s="10">
        <v>21</v>
      </c>
      <c r="K254" s="10">
        <v>60</v>
      </c>
      <c r="L254" s="10">
        <v>163</v>
      </c>
      <c r="M254" s="10">
        <v>0</v>
      </c>
      <c r="N254" s="10">
        <v>16</v>
      </c>
      <c r="O254" s="10">
        <v>0.07432432432432433</v>
      </c>
      <c r="P254" s="10">
        <v>0.20424403183023873</v>
      </c>
      <c r="Q254" s="10">
        <v>0.3925729442970822</v>
      </c>
      <c r="R254" s="10">
        <v>0.40318302387267907</v>
      </c>
      <c r="S254" s="10">
        <v>0.046052631578947366</v>
      </c>
      <c r="T254" s="46">
        <v>377</v>
      </c>
      <c r="U254" s="46">
        <v>4</v>
      </c>
      <c r="V254" s="46">
        <v>148</v>
      </c>
      <c r="W254" s="52">
        <v>152</v>
      </c>
      <c r="X254" s="10">
        <v>7</v>
      </c>
      <c r="Y254" s="10">
        <v>77</v>
      </c>
      <c r="Z254" s="10">
        <v>2484</v>
      </c>
      <c r="AA254" s="46">
        <v>4.052202283849918</v>
      </c>
      <c r="AB254" s="10">
        <v>0.2770083102493075</v>
      </c>
      <c r="AC254" s="52">
        <v>0.33030700511342764</v>
      </c>
      <c r="AD254" s="13">
        <v>0.053298694864120144</v>
      </c>
      <c r="AE254" s="10">
        <v>140.22571399858248</v>
      </c>
      <c r="AF254" s="11">
        <f t="shared" si="110"/>
        <v>19.225713998582478</v>
      </c>
      <c r="AG254" s="12">
        <f t="shared" si="111"/>
        <v>0.22201834862385322</v>
      </c>
      <c r="AH254" s="12">
        <f t="shared" si="112"/>
        <v>0.30377668308702793</v>
      </c>
      <c r="AI254" s="12">
        <f t="shared" si="113"/>
        <v>0.3926605504587156</v>
      </c>
      <c r="AJ254" s="12">
        <f t="shared" si="114"/>
        <v>0.6964372335457436</v>
      </c>
      <c r="AK254" s="13">
        <f t="shared" si="115"/>
        <v>0.25729488807079354</v>
      </c>
      <c r="AL254" s="13">
        <f t="shared" si="116"/>
        <v>0.3353459999976724</v>
      </c>
      <c r="AM254" s="12">
        <f t="shared" si="117"/>
        <v>0.42793708990565593</v>
      </c>
      <c r="AN254" s="13">
        <f t="shared" si="118"/>
        <v>0.7632830899033283</v>
      </c>
      <c r="AO254" s="13">
        <f t="shared" si="119"/>
        <v>0.035276539446940314</v>
      </c>
      <c r="AP254" s="13">
        <f t="shared" si="120"/>
        <v>0.03156931691064446</v>
      </c>
    </row>
    <row r="255" spans="1:42" ht="12.75">
      <c r="A255" s="10" t="s">
        <v>385</v>
      </c>
      <c r="B255" s="10" t="s">
        <v>386</v>
      </c>
      <c r="C255" s="10" t="s">
        <v>543</v>
      </c>
      <c r="D255" s="10">
        <v>295</v>
      </c>
      <c r="E255" s="10">
        <v>270</v>
      </c>
      <c r="F255" s="10">
        <v>55</v>
      </c>
      <c r="G255" s="10">
        <v>39</v>
      </c>
      <c r="H255" s="10">
        <v>12</v>
      </c>
      <c r="I255" s="10">
        <v>0</v>
      </c>
      <c r="J255" s="10">
        <v>4</v>
      </c>
      <c r="K255" s="10">
        <v>17</v>
      </c>
      <c r="L255" s="10">
        <v>60</v>
      </c>
      <c r="M255" s="10">
        <v>2</v>
      </c>
      <c r="N255" s="10">
        <v>2</v>
      </c>
      <c r="O255" s="10">
        <v>0.0227273</v>
      </c>
      <c r="P255" s="10">
        <f aca="true" t="shared" si="142" ref="P255:P260">Y255/T255</f>
        <v>0.17452830188679244</v>
      </c>
      <c r="Q255" s="10">
        <f aca="true" t="shared" si="143" ref="Q255:Q260">V255/T255</f>
        <v>0.41509433962264153</v>
      </c>
      <c r="R255" s="10">
        <f aca="true" t="shared" si="144" ref="R255:R260">W255/T255</f>
        <v>0.41037735849056606</v>
      </c>
      <c r="S255" s="10">
        <f aca="true" t="shared" si="145" ref="S255:S260">X255/W255</f>
        <v>0.1839080459770115</v>
      </c>
      <c r="T255" s="10">
        <f aca="true" t="shared" si="146" ref="T255:T260">V255+W255+Y255</f>
        <v>212</v>
      </c>
      <c r="U255" s="10">
        <v>6</v>
      </c>
      <c r="V255" s="10">
        <v>88</v>
      </c>
      <c r="W255" s="10">
        <v>87</v>
      </c>
      <c r="X255" s="10">
        <v>16</v>
      </c>
      <c r="Y255" s="10">
        <v>37</v>
      </c>
      <c r="Z255" s="10">
        <v>1136</v>
      </c>
      <c r="AA255" s="10">
        <v>3.850847458</v>
      </c>
      <c r="AB255" s="10">
        <v>0.245192</v>
      </c>
      <c r="AC255" s="16">
        <f>IF(ISERROR((J255/W255)*(0.0261231)+(X255/W255)*(-0.0995367)+(P255)*(0.0847392)+(W255/V255)*(-0.0317976)+(N255)*(0.0005908)+((E255-L255)/E255)*(-0.0701565)+(-0.0085804)+0.3942664),"-",((J255/W255)*(0.0261231)+(X255/W255)*(-0.0995367)+(P255)*(0.0847392)+(W255/V255)*(-0.0317976)+(N255)*(0.0005908)+((E255-L255)/E255)*(-0.0701565)+(-0.0085804)+0.3942664))</f>
        <v>0.29855002044518053</v>
      </c>
      <c r="AD255" s="13">
        <f aca="true" t="shared" si="147" ref="AD255:AD260">AC255-AB255</f>
        <v>0.05335802044518054</v>
      </c>
      <c r="AE255" s="11">
        <f aca="true" t="shared" si="148" ref="AE255:AE260">AC255*(E255-L255-J255+M255)+J255</f>
        <v>66.09840425259755</v>
      </c>
      <c r="AF255" s="11">
        <f t="shared" si="110"/>
        <v>11.098404252597547</v>
      </c>
      <c r="AG255" s="12">
        <f t="shared" si="111"/>
        <v>0.2037037037037037</v>
      </c>
      <c r="AH255" s="12">
        <f t="shared" si="112"/>
        <v>0.26440677966101694</v>
      </c>
      <c r="AI255" s="12">
        <f t="shared" si="113"/>
        <v>0.3037037037037037</v>
      </c>
      <c r="AJ255" s="12">
        <f t="shared" si="114"/>
        <v>0.5681104833647206</v>
      </c>
      <c r="AK255" s="13">
        <f t="shared" si="115"/>
        <v>0.24480890463925017</v>
      </c>
      <c r="AL255" s="13">
        <f t="shared" si="116"/>
        <v>0.3020284889918561</v>
      </c>
      <c r="AM255" s="12">
        <f t="shared" si="117"/>
        <v>0.3448089046392502</v>
      </c>
      <c r="AN255" s="13">
        <f t="shared" si="118"/>
        <v>0.6468373936311063</v>
      </c>
      <c r="AO255" s="13">
        <f t="shared" si="119"/>
        <v>0.04110520093554648</v>
      </c>
      <c r="AP255" s="13">
        <f t="shared" si="120"/>
        <v>0.03762170933083914</v>
      </c>
    </row>
    <row r="256" spans="1:42" ht="12.75">
      <c r="A256" s="10" t="s">
        <v>57</v>
      </c>
      <c r="B256" s="10" t="s">
        <v>365</v>
      </c>
      <c r="C256" s="10" t="s">
        <v>514</v>
      </c>
      <c r="D256" s="10">
        <v>343</v>
      </c>
      <c r="E256" s="10">
        <v>322</v>
      </c>
      <c r="F256" s="10">
        <v>77</v>
      </c>
      <c r="G256" s="10">
        <v>57</v>
      </c>
      <c r="H256" s="10">
        <v>16</v>
      </c>
      <c r="I256" s="10">
        <v>0</v>
      </c>
      <c r="J256" s="10">
        <v>4</v>
      </c>
      <c r="K256" s="10">
        <v>12</v>
      </c>
      <c r="L256" s="10">
        <v>35</v>
      </c>
      <c r="M256" s="10">
        <v>4</v>
      </c>
      <c r="N256" s="10">
        <v>4</v>
      </c>
      <c r="O256" s="10">
        <v>0.0632911</v>
      </c>
      <c r="P256" s="10">
        <f t="shared" si="142"/>
        <v>0.13286713286713286</v>
      </c>
      <c r="Q256" s="10">
        <f t="shared" si="143"/>
        <v>0.5524475524475524</v>
      </c>
      <c r="R256" s="10">
        <f t="shared" si="144"/>
        <v>0.3146853146853147</v>
      </c>
      <c r="S256" s="10">
        <f t="shared" si="145"/>
        <v>0.13333333333333333</v>
      </c>
      <c r="T256" s="10">
        <f t="shared" si="146"/>
        <v>286</v>
      </c>
      <c r="U256" s="10">
        <v>3</v>
      </c>
      <c r="V256" s="10">
        <v>158</v>
      </c>
      <c r="W256" s="10">
        <v>90</v>
      </c>
      <c r="X256" s="10">
        <v>12</v>
      </c>
      <c r="Y256" s="10">
        <v>38</v>
      </c>
      <c r="Z256" s="10">
        <v>1180</v>
      </c>
      <c r="AA256" s="10">
        <v>3.440233236</v>
      </c>
      <c r="AB256" s="10">
        <v>0.254355</v>
      </c>
      <c r="AC256" s="16">
        <f>IF(ISERROR((J256/W256)*(0.0261231)+(X256/W256)*(-0.0995367)+(P256)*(0.0847392)+(W256/V256)*(-0.0317976)+(N256)*(0.0005908)+((E256-L256)/E256)*(-0.0701565)+(-0.0067261)+0.3942664),"-",((J256/W256)*(0.0261231)+(X256/W256)*(-0.0995367)+(P256)*(0.0847392)+(W256/V256)*(-0.0317976)+(N256)*(0.0005908)+((E256-L256)/E256)*(-0.0701565)+(-0.0067261)+0.3942664))</f>
        <v>0.30840867077183504</v>
      </c>
      <c r="AD256" s="13">
        <f t="shared" si="147"/>
        <v>0.05405367077183504</v>
      </c>
      <c r="AE256" s="11">
        <f t="shared" si="148"/>
        <v>92.51328851151665</v>
      </c>
      <c r="AF256" s="11">
        <f t="shared" si="110"/>
        <v>15.513288511516649</v>
      </c>
      <c r="AG256" s="12">
        <f t="shared" si="111"/>
        <v>0.2391304347826087</v>
      </c>
      <c r="AH256" s="12">
        <f t="shared" si="112"/>
        <v>0.2697947214076246</v>
      </c>
      <c r="AI256" s="12">
        <f t="shared" si="113"/>
        <v>0.33540372670807456</v>
      </c>
      <c r="AJ256" s="12">
        <f t="shared" si="114"/>
        <v>0.6051984481156991</v>
      </c>
      <c r="AK256" s="13">
        <f t="shared" si="115"/>
        <v>0.287308349414648</v>
      </c>
      <c r="AL256" s="13">
        <f t="shared" si="116"/>
        <v>0.3152882361041544</v>
      </c>
      <c r="AM256" s="12">
        <f t="shared" si="117"/>
        <v>0.38358164134011385</v>
      </c>
      <c r="AN256" s="13">
        <f t="shared" si="118"/>
        <v>0.6988698774442683</v>
      </c>
      <c r="AO256" s="13">
        <f t="shared" si="119"/>
        <v>0.0481779146320393</v>
      </c>
      <c r="AP256" s="13">
        <f t="shared" si="120"/>
        <v>0.04549351469652979</v>
      </c>
    </row>
    <row r="257" spans="1:42" ht="12.75">
      <c r="A257" s="10" t="s">
        <v>50</v>
      </c>
      <c r="B257" s="10" t="s">
        <v>51</v>
      </c>
      <c r="C257" s="10" t="s">
        <v>560</v>
      </c>
      <c r="D257" s="10">
        <v>387</v>
      </c>
      <c r="E257" s="10">
        <v>344</v>
      </c>
      <c r="F257" s="10">
        <v>81</v>
      </c>
      <c r="G257" s="10">
        <v>53</v>
      </c>
      <c r="H257" s="10">
        <v>14</v>
      </c>
      <c r="I257" s="10">
        <v>0</v>
      </c>
      <c r="J257" s="10">
        <v>14</v>
      </c>
      <c r="K257" s="10">
        <v>39</v>
      </c>
      <c r="L257" s="10">
        <v>76</v>
      </c>
      <c r="M257" s="10">
        <v>2</v>
      </c>
      <c r="N257" s="10">
        <v>0</v>
      </c>
      <c r="O257" s="10">
        <v>0.04</v>
      </c>
      <c r="P257" s="10">
        <f t="shared" si="142"/>
        <v>0.16666666666666666</v>
      </c>
      <c r="Q257" s="10">
        <f t="shared" si="143"/>
        <v>0.46296296296296297</v>
      </c>
      <c r="R257" s="10">
        <f t="shared" si="144"/>
        <v>0.37037037037037035</v>
      </c>
      <c r="S257" s="10">
        <f t="shared" si="145"/>
        <v>0.06</v>
      </c>
      <c r="T257" s="10">
        <f t="shared" si="146"/>
        <v>270</v>
      </c>
      <c r="U257" s="10">
        <v>2</v>
      </c>
      <c r="V257" s="10">
        <v>125</v>
      </c>
      <c r="W257" s="10">
        <v>100</v>
      </c>
      <c r="X257" s="10">
        <v>6</v>
      </c>
      <c r="Y257" s="10">
        <v>45</v>
      </c>
      <c r="Z257" s="10">
        <v>1462</v>
      </c>
      <c r="AA257" s="10">
        <v>3.777777778</v>
      </c>
      <c r="AB257" s="10">
        <v>0.261719</v>
      </c>
      <c r="AC257" s="16">
        <f>IF(ISERROR((J257/W257)*(0.0261231)+(X257/W257)*(-0.0995367)+(P257)*(0.0847392)+(W257/V257)*(-0.0317976)+(N257)*(0.0005908)+((E257-L257)/E257)*(-0.0701565)+(-0.0093322)+0.3942664),"-",((J257/W257)*(0.0261231)+(X257/W257)*(-0.0995367)+(P257)*(0.0847392)+(W257/V257)*(-0.0317976)+(N257)*(0.0005908)+((E257-L257)/E257)*(-0.0701565)+(-0.0093322)+0.3942664))</f>
        <v>0.3166475438604651</v>
      </c>
      <c r="AD257" s="13">
        <f t="shared" si="147"/>
        <v>0.05492854386046514</v>
      </c>
      <c r="AE257" s="11">
        <f t="shared" si="148"/>
        <v>95.06177122827907</v>
      </c>
      <c r="AF257" s="11">
        <f t="shared" si="110"/>
        <v>14.06177122827907</v>
      </c>
      <c r="AG257" s="12">
        <f t="shared" si="111"/>
        <v>0.23546511627906977</v>
      </c>
      <c r="AH257" s="12">
        <f t="shared" si="112"/>
        <v>0.3152454780361757</v>
      </c>
      <c r="AI257" s="12">
        <f t="shared" si="113"/>
        <v>0.4069767441860465</v>
      </c>
      <c r="AJ257" s="12">
        <f t="shared" si="114"/>
        <v>0.7222222222222222</v>
      </c>
      <c r="AK257" s="13">
        <f t="shared" si="115"/>
        <v>0.27634235822174147</v>
      </c>
      <c r="AL257" s="13">
        <f t="shared" si="116"/>
        <v>0.3515808042074395</v>
      </c>
      <c r="AM257" s="12">
        <f t="shared" si="117"/>
        <v>0.4478539861287182</v>
      </c>
      <c r="AN257" s="13">
        <f t="shared" si="118"/>
        <v>0.7994347903361576</v>
      </c>
      <c r="AO257" s="13">
        <f t="shared" si="119"/>
        <v>0.0408772419426717</v>
      </c>
      <c r="AP257" s="13">
        <f t="shared" si="120"/>
        <v>0.03633532617126378</v>
      </c>
    </row>
    <row r="258" spans="1:42" ht="12.75">
      <c r="A258" s="10" t="s">
        <v>42</v>
      </c>
      <c r="B258" s="10" t="s">
        <v>262</v>
      </c>
      <c r="C258" s="10" t="s">
        <v>560</v>
      </c>
      <c r="D258" s="10">
        <v>684</v>
      </c>
      <c r="E258" s="10">
        <v>589</v>
      </c>
      <c r="F258" s="10">
        <v>146</v>
      </c>
      <c r="G258" s="10">
        <v>80</v>
      </c>
      <c r="H258" s="10">
        <v>26</v>
      </c>
      <c r="I258" s="10">
        <v>1</v>
      </c>
      <c r="J258" s="10">
        <v>39</v>
      </c>
      <c r="K258" s="10">
        <v>76</v>
      </c>
      <c r="L258" s="10">
        <v>110</v>
      </c>
      <c r="M258" s="10">
        <v>8</v>
      </c>
      <c r="N258" s="10">
        <v>4</v>
      </c>
      <c r="O258" s="10">
        <v>0.0411765</v>
      </c>
      <c r="P258" s="10">
        <f t="shared" si="142"/>
        <v>0.18275154004106775</v>
      </c>
      <c r="Q258" s="10">
        <f t="shared" si="143"/>
        <v>0.3490759753593429</v>
      </c>
      <c r="R258" s="10">
        <f t="shared" si="144"/>
        <v>0.4681724845995893</v>
      </c>
      <c r="S258" s="10">
        <f t="shared" si="145"/>
        <v>0.11842105263157894</v>
      </c>
      <c r="T258" s="10">
        <f t="shared" si="146"/>
        <v>487</v>
      </c>
      <c r="U258" s="10">
        <v>11</v>
      </c>
      <c r="V258" s="10">
        <v>170</v>
      </c>
      <c r="W258" s="10">
        <v>228</v>
      </c>
      <c r="X258" s="10">
        <v>27</v>
      </c>
      <c r="Y258" s="10">
        <v>89</v>
      </c>
      <c r="Z258" s="10">
        <v>2818</v>
      </c>
      <c r="AA258" s="10">
        <v>4.119883041</v>
      </c>
      <c r="AB258" s="10">
        <v>0.238839</v>
      </c>
      <c r="AC258" s="16">
        <f>IF(ISERROR((J258/W258)*(0.0261231)+(X258/W258)*(-0.0995367)+(P258)*(0.0847392)+(W258/V258)*(-0.0317976)+(N258)*(0.0005908)+((E258-L258)/E258)*(-0.0701565)+(-0.0093322)+0.3942664),"-",((J258/W258)*(0.0261231)+(X258/W258)*(-0.0995367)+(P258)*(0.0847392)+(W258/V258)*(-0.0317976)+(N258)*(0.0005908)+((E258-L258)/E258)*(-0.0701565)+(-0.0093322)+0.3942664))</f>
        <v>0.295764343168821</v>
      </c>
      <c r="AD258" s="13">
        <f t="shared" si="147"/>
        <v>0.056925343168821</v>
      </c>
      <c r="AE258" s="11">
        <f t="shared" si="148"/>
        <v>171.5024257396318</v>
      </c>
      <c r="AF258" s="11">
        <f>AE258-F258</f>
        <v>25.502425739631803</v>
      </c>
      <c r="AG258" s="12">
        <f aca="true" t="shared" si="149" ref="AG258:AG276">F258/E258</f>
        <v>0.24787775891341257</v>
      </c>
      <c r="AH258" s="12">
        <f aca="true" t="shared" si="150" ref="AH258:AH276">(F258+U258+K258)/(E258+U258+K258+M258)</f>
        <v>0.3406432748538012</v>
      </c>
      <c r="AI258" s="12">
        <f aca="true" t="shared" si="151" ref="AI258:AI276">(G258+2*H258+3+I258+4*J258)/E258</f>
        <v>0.49575551782682514</v>
      </c>
      <c r="AJ258" s="12">
        <f>AH258+AI258</f>
        <v>0.8363987926806263</v>
      </c>
      <c r="AK258" s="13">
        <f aca="true" t="shared" si="152" ref="AK258:AK276">AE258/E258</f>
        <v>0.29117559548324584</v>
      </c>
      <c r="AL258" s="13">
        <f aca="true" t="shared" si="153" ref="AL258:AL276">(AE258+K258+U258)/(E258+K258+U258+M258)</f>
        <v>0.3779275230111576</v>
      </c>
      <c r="AM258" s="12">
        <f aca="true" t="shared" si="154" ref="AM258:AM276">AI258-AG258+AK258</f>
        <v>0.5390533543966585</v>
      </c>
      <c r="AN258" s="13">
        <f>AL258+AM258</f>
        <v>0.9169808774078161</v>
      </c>
      <c r="AO258" s="13">
        <f aca="true" t="shared" si="155" ref="AO258:AO276">AK258-AG258</f>
        <v>0.04329783656983327</v>
      </c>
      <c r="AP258" s="13">
        <f aca="true" t="shared" si="156" ref="AP258:AP276">AL258-AH258</f>
        <v>0.037284248157356426</v>
      </c>
    </row>
    <row r="259" spans="1:42" ht="12.75">
      <c r="A259" s="10" t="s">
        <v>313</v>
      </c>
      <c r="B259" s="10" t="s">
        <v>314</v>
      </c>
      <c r="C259" s="10" t="s">
        <v>563</v>
      </c>
      <c r="D259" s="10">
        <v>456</v>
      </c>
      <c r="E259" s="10">
        <v>396</v>
      </c>
      <c r="F259" s="10">
        <v>90</v>
      </c>
      <c r="G259" s="10">
        <v>56</v>
      </c>
      <c r="H259" s="10">
        <v>18</v>
      </c>
      <c r="I259" s="10">
        <v>2</v>
      </c>
      <c r="J259" s="10">
        <v>14</v>
      </c>
      <c r="K259" s="10">
        <v>51</v>
      </c>
      <c r="L259" s="10">
        <v>93</v>
      </c>
      <c r="M259" s="10">
        <v>3</v>
      </c>
      <c r="N259" s="10">
        <v>9</v>
      </c>
      <c r="O259" s="10">
        <v>0.0545455</v>
      </c>
      <c r="P259" s="10">
        <f t="shared" si="142"/>
        <v>0.13071895424836602</v>
      </c>
      <c r="Q259" s="10">
        <f t="shared" si="143"/>
        <v>0.5392156862745098</v>
      </c>
      <c r="R259" s="10">
        <f t="shared" si="144"/>
        <v>0.3300653594771242</v>
      </c>
      <c r="S259" s="10">
        <f t="shared" si="145"/>
        <v>0.21782178217821782</v>
      </c>
      <c r="T259" s="10">
        <f t="shared" si="146"/>
        <v>306</v>
      </c>
      <c r="U259" s="10">
        <v>4</v>
      </c>
      <c r="V259" s="10">
        <v>165</v>
      </c>
      <c r="W259" s="10">
        <v>101</v>
      </c>
      <c r="X259" s="10">
        <v>22</v>
      </c>
      <c r="Y259" s="10">
        <v>40</v>
      </c>
      <c r="Z259" s="10">
        <v>1794</v>
      </c>
      <c r="AA259" s="10">
        <v>3.934210526</v>
      </c>
      <c r="AB259" s="10">
        <v>0.260274</v>
      </c>
      <c r="AC259" s="16">
        <f>IF(ISERROR((J259/W259)*(0.0261231)+(X259/W259)*(-0.0995367)+(P259)*(0.0847392)+(W259/V259)*(-0.0317976)+(N259)*(0.0005908)+((E259-L259)/E259)*(-0.0701565)+(-0.001445)+0.3942664),"-",((J259/W259)*(0.0261231)+(X259/W259)*(-0.0995367)+(P259)*(0.0847392)+(W259/V259)*(-0.0317976)+(N259)*(0.0005908)+((E259-L259)/E259)*(-0.0701565)+(-0.001445)+0.3942664))</f>
        <v>0.31801104425680804</v>
      </c>
      <c r="AD259" s="13">
        <f t="shared" si="147"/>
        <v>0.057737044256808034</v>
      </c>
      <c r="AE259" s="11">
        <f t="shared" si="148"/>
        <v>106.85922492298795</v>
      </c>
      <c r="AF259" s="11">
        <f>AE259-F259</f>
        <v>16.85922492298795</v>
      </c>
      <c r="AG259" s="12">
        <f t="shared" si="149"/>
        <v>0.22727272727272727</v>
      </c>
      <c r="AH259" s="12">
        <f t="shared" si="150"/>
        <v>0.31938325991189426</v>
      </c>
      <c r="AI259" s="12">
        <f t="shared" si="151"/>
        <v>0.38636363636363635</v>
      </c>
      <c r="AJ259" s="12">
        <f>AH259+AI259</f>
        <v>0.7057468962755307</v>
      </c>
      <c r="AK259" s="13">
        <f t="shared" si="152"/>
        <v>0.2698465275833029</v>
      </c>
      <c r="AL259" s="13">
        <f t="shared" si="153"/>
        <v>0.356518116570458</v>
      </c>
      <c r="AM259" s="12">
        <f t="shared" si="154"/>
        <v>0.428937436674212</v>
      </c>
      <c r="AN259" s="13">
        <f>AL259+AM259</f>
        <v>0.7854555532446701</v>
      </c>
      <c r="AO259" s="13">
        <f t="shared" si="155"/>
        <v>0.042573800310575644</v>
      </c>
      <c r="AP259" s="13">
        <f t="shared" si="156"/>
        <v>0.03713485665856375</v>
      </c>
    </row>
    <row r="260" spans="1:42" ht="12.75">
      <c r="A260" s="10" t="s">
        <v>36</v>
      </c>
      <c r="B260" s="10" t="s">
        <v>482</v>
      </c>
      <c r="C260" s="10" t="s">
        <v>507</v>
      </c>
      <c r="D260" s="10">
        <v>496</v>
      </c>
      <c r="E260" s="10">
        <v>415</v>
      </c>
      <c r="F260" s="10">
        <v>66</v>
      </c>
      <c r="G260" s="10">
        <v>39</v>
      </c>
      <c r="H260" s="10">
        <v>16</v>
      </c>
      <c r="I260" s="10">
        <v>0</v>
      </c>
      <c r="J260" s="10">
        <v>11</v>
      </c>
      <c r="K260" s="10">
        <v>75</v>
      </c>
      <c r="L260" s="10">
        <v>177</v>
      </c>
      <c r="M260" s="10">
        <v>2</v>
      </c>
      <c r="N260" s="10">
        <v>0</v>
      </c>
      <c r="O260" s="10">
        <v>0</v>
      </c>
      <c r="P260" s="10">
        <f t="shared" si="142"/>
        <v>0.2</v>
      </c>
      <c r="Q260" s="10">
        <f t="shared" si="143"/>
        <v>0.325</v>
      </c>
      <c r="R260" s="10">
        <f t="shared" si="144"/>
        <v>0.475</v>
      </c>
      <c r="S260" s="10">
        <f t="shared" si="145"/>
        <v>0.13157894736842105</v>
      </c>
      <c r="T260" s="10">
        <f t="shared" si="146"/>
        <v>240</v>
      </c>
      <c r="U260" s="10">
        <v>4</v>
      </c>
      <c r="V260" s="10">
        <v>78</v>
      </c>
      <c r="W260" s="10">
        <v>114</v>
      </c>
      <c r="X260" s="10">
        <v>15</v>
      </c>
      <c r="Y260" s="10">
        <v>48</v>
      </c>
      <c r="Z260" s="10">
        <v>2183</v>
      </c>
      <c r="AA260" s="10">
        <v>4.401209677</v>
      </c>
      <c r="AB260" s="10">
        <v>0.240175</v>
      </c>
      <c r="AC260" s="16">
        <f>IF(ISERROR((J260/W260)*(0.0261231)+(X260/W260)*(-0.0995367)+(P260)*(0.0847392)+(W260/V260)*(-0.0317976)+(N260)*(0.0005908)+((E260-L260)/E260)*(-0.0701565)+(-0.0151994)+0.3942664),"-",((J260/W260)*(0.0261231)+(X260/W260)*(-0.0995367)+(P260)*(0.0847392)+(W260/V260)*(-0.0317976)+(N260)*(0.0005908)+((E260-L260)/E260)*(-0.0701565)+(-0.0151994)+0.3942664))</f>
        <v>0.29873081028437637</v>
      </c>
      <c r="AD260" s="13">
        <f t="shared" si="147"/>
        <v>0.05855581028437637</v>
      </c>
      <c r="AE260" s="11">
        <f t="shared" si="148"/>
        <v>79.40935555512219</v>
      </c>
      <c r="AF260" s="11">
        <f>AE260-F260</f>
        <v>13.40935555512219</v>
      </c>
      <c r="AG260" s="12">
        <f t="shared" si="149"/>
        <v>0.15903614457831325</v>
      </c>
      <c r="AH260" s="12">
        <f t="shared" si="150"/>
        <v>0.2923387096774194</v>
      </c>
      <c r="AI260" s="12">
        <f t="shared" si="151"/>
        <v>0.28433734939759037</v>
      </c>
      <c r="AJ260" s="12">
        <f>AH260+AI260</f>
        <v>0.5766760590750097</v>
      </c>
      <c r="AK260" s="13">
        <f t="shared" si="152"/>
        <v>0.1913478447111378</v>
      </c>
      <c r="AL260" s="13">
        <f t="shared" si="153"/>
        <v>0.3193737007159722</v>
      </c>
      <c r="AM260" s="12">
        <f t="shared" si="154"/>
        <v>0.31664904953041495</v>
      </c>
      <c r="AN260" s="13">
        <f>AL260+AM260</f>
        <v>0.6360227502463871</v>
      </c>
      <c r="AO260" s="13">
        <f t="shared" si="155"/>
        <v>0.032311700132824556</v>
      </c>
      <c r="AP260" s="13">
        <f t="shared" si="156"/>
        <v>0.027034991038552836</v>
      </c>
    </row>
    <row r="261" spans="1:42" ht="12.75">
      <c r="A261" s="10" t="s">
        <v>58</v>
      </c>
      <c r="B261" s="10" t="s">
        <v>157</v>
      </c>
      <c r="C261" s="10" t="s">
        <v>516</v>
      </c>
      <c r="D261" s="10">
        <v>477</v>
      </c>
      <c r="E261" s="10">
        <v>450</v>
      </c>
      <c r="F261" s="10">
        <v>107</v>
      </c>
      <c r="G261" s="10">
        <v>86</v>
      </c>
      <c r="H261" s="10">
        <v>16</v>
      </c>
      <c r="I261" s="10">
        <v>0</v>
      </c>
      <c r="J261" s="10">
        <v>5</v>
      </c>
      <c r="K261" s="10">
        <v>17</v>
      </c>
      <c r="L261" s="10">
        <v>57</v>
      </c>
      <c r="M261" s="10">
        <v>6</v>
      </c>
      <c r="N261" s="10">
        <v>8</v>
      </c>
      <c r="O261" s="10">
        <v>0.05291005291005291</v>
      </c>
      <c r="P261" s="10">
        <v>0.18734177215189873</v>
      </c>
      <c r="Q261" s="10">
        <v>0.47848101265822784</v>
      </c>
      <c r="R261" s="10">
        <v>0.3341772151898734</v>
      </c>
      <c r="S261" s="10">
        <v>0.07575757575757576</v>
      </c>
      <c r="T261" s="46">
        <v>395</v>
      </c>
      <c r="U261" s="46">
        <v>3</v>
      </c>
      <c r="V261" s="46">
        <v>189</v>
      </c>
      <c r="W261" s="52">
        <v>132</v>
      </c>
      <c r="X261" s="10">
        <v>10</v>
      </c>
      <c r="Y261" s="10">
        <v>74</v>
      </c>
      <c r="Z261" s="10">
        <v>1554</v>
      </c>
      <c r="AA261" s="46">
        <v>3.257861635220126</v>
      </c>
      <c r="AB261" s="10">
        <v>0.25888324873096447</v>
      </c>
      <c r="AC261" s="52">
        <v>0.3178425122260275</v>
      </c>
      <c r="AD261" s="13">
        <v>0.05895926349506303</v>
      </c>
      <c r="AE261" s="10">
        <v>130.23046153996108</v>
      </c>
      <c r="AF261" s="11">
        <f>AE261-F261</f>
        <v>23.230461539961084</v>
      </c>
      <c r="AG261" s="12">
        <f t="shared" si="149"/>
        <v>0.23777777777777778</v>
      </c>
      <c r="AH261" s="12">
        <f t="shared" si="150"/>
        <v>0.2668067226890756</v>
      </c>
      <c r="AI261" s="12">
        <f t="shared" si="151"/>
        <v>0.31333333333333335</v>
      </c>
      <c r="AJ261" s="12">
        <f>AH261+AI261</f>
        <v>0.580140056022409</v>
      </c>
      <c r="AK261" s="13">
        <f t="shared" si="152"/>
        <v>0.289401025644358</v>
      </c>
      <c r="AL261" s="13">
        <f t="shared" si="153"/>
        <v>0.315610213319246</v>
      </c>
      <c r="AM261" s="12">
        <f t="shared" si="154"/>
        <v>0.3649565811999136</v>
      </c>
      <c r="AN261" s="13">
        <f>AL261+AM261</f>
        <v>0.6805667945191596</v>
      </c>
      <c r="AO261" s="13">
        <f t="shared" si="155"/>
        <v>0.05162324786658021</v>
      </c>
      <c r="AP261" s="13">
        <f t="shared" si="156"/>
        <v>0.048803490630170365</v>
      </c>
    </row>
    <row r="262" spans="1:42" ht="12.75">
      <c r="A262" s="10" t="s">
        <v>265</v>
      </c>
      <c r="B262" s="10" t="s">
        <v>266</v>
      </c>
      <c r="C262" s="10" t="s">
        <v>541</v>
      </c>
      <c r="D262" s="10">
        <v>446</v>
      </c>
      <c r="E262" s="10">
        <v>401</v>
      </c>
      <c r="F262" s="10">
        <v>97</v>
      </c>
      <c r="G262" s="10">
        <v>59</v>
      </c>
      <c r="H262" s="10">
        <v>21</v>
      </c>
      <c r="I262" s="10">
        <v>2</v>
      </c>
      <c r="J262" s="10">
        <v>15</v>
      </c>
      <c r="K262" s="10">
        <v>38</v>
      </c>
      <c r="L262" s="10">
        <v>84</v>
      </c>
      <c r="M262" s="10">
        <v>1</v>
      </c>
      <c r="N262" s="10">
        <v>8</v>
      </c>
      <c r="O262" s="10">
        <v>0.0547945</v>
      </c>
      <c r="P262" s="10">
        <f aca="true" t="shared" si="157" ref="P262:P273">Y262/T262</f>
        <v>0.18238993710691823</v>
      </c>
      <c r="Q262" s="10">
        <f aca="true" t="shared" si="158" ref="Q262:Q273">V262/T262</f>
        <v>0.4591194968553459</v>
      </c>
      <c r="R262" s="10">
        <f aca="true" t="shared" si="159" ref="R262:R273">W262/T262</f>
        <v>0.3584905660377358</v>
      </c>
      <c r="S262" s="10">
        <f aca="true" t="shared" si="160" ref="S262:S273">X262/W262</f>
        <v>0.14912280701754385</v>
      </c>
      <c r="T262" s="10">
        <f aca="true" t="shared" si="161" ref="T262:T273">V262+W262+Y262</f>
        <v>318</v>
      </c>
      <c r="U262" s="10">
        <v>5</v>
      </c>
      <c r="V262" s="10">
        <v>146</v>
      </c>
      <c r="W262" s="10">
        <v>114</v>
      </c>
      <c r="X262" s="10">
        <v>17</v>
      </c>
      <c r="Y262" s="10">
        <v>58</v>
      </c>
      <c r="Z262" s="10">
        <v>1631</v>
      </c>
      <c r="AA262" s="10">
        <v>3.656950673</v>
      </c>
      <c r="AB262" s="10">
        <v>0.270627</v>
      </c>
      <c r="AC262" s="41">
        <f>IF(ISERROR((J262/W262)*(0.0261231)+(X262/W262)*(-0.0995367)+(P262)*(0.0847392)+(W262/V262)*(-0.0317976)+(N262)*(0.0005908)+((E262-L262)/E262)*(-0.0701565)+(0.0071428)+0.3942664),"-",((J262/W262)*(0.0261231)+(X262/W262)*(-0.0995367)+(P262)*(0.0847392)+(W262/V262)*(-0.0317976)+(N262)*(0.0005908)+((E262-L262)/E262)*(-0.0701565)+(0.0071428)+0.3942664))</f>
        <v>0.3298965969278081</v>
      </c>
      <c r="AD262" s="13">
        <f aca="true" t="shared" si="162" ref="AD262:AD273">AC262-AB262</f>
        <v>0.05926959692780809</v>
      </c>
      <c r="AE262" s="46">
        <f aca="true" t="shared" si="163" ref="AE262:AE273">AC262*(E262-L262-J262+M262)+J262</f>
        <v>114.95866886912586</v>
      </c>
      <c r="AF262" s="11">
        <f>AE262-F262</f>
        <v>17.95866886912586</v>
      </c>
      <c r="AG262" s="12">
        <f t="shared" si="149"/>
        <v>0.24189526184538654</v>
      </c>
      <c r="AH262" s="12">
        <f t="shared" si="150"/>
        <v>0.3146067415730337</v>
      </c>
      <c r="AI262" s="12">
        <f t="shared" si="151"/>
        <v>0.4139650872817955</v>
      </c>
      <c r="AJ262" s="12">
        <f>AH262+AI262</f>
        <v>0.7285718288548292</v>
      </c>
      <c r="AK262" s="13">
        <f t="shared" si="152"/>
        <v>0.28667997224220915</v>
      </c>
      <c r="AL262" s="13">
        <f t="shared" si="153"/>
        <v>0.3549633008294963</v>
      </c>
      <c r="AM262" s="12">
        <f t="shared" si="154"/>
        <v>0.4587497976786181</v>
      </c>
      <c r="AN262" s="13">
        <f>AL262+AM262</f>
        <v>0.8137130985081145</v>
      </c>
      <c r="AO262" s="13">
        <f t="shared" si="155"/>
        <v>0.04478471039682261</v>
      </c>
      <c r="AP262" s="13">
        <f t="shared" si="156"/>
        <v>0.04035655925646259</v>
      </c>
    </row>
    <row r="263" spans="1:42" ht="12.75">
      <c r="A263" s="10" t="s">
        <v>16</v>
      </c>
      <c r="B263" s="10" t="s">
        <v>178</v>
      </c>
      <c r="C263" s="10" t="s">
        <v>564</v>
      </c>
      <c r="D263" s="10">
        <v>481</v>
      </c>
      <c r="E263" s="10">
        <v>450</v>
      </c>
      <c r="F263" s="10">
        <v>120</v>
      </c>
      <c r="G263" s="10">
        <v>106</v>
      </c>
      <c r="H263" s="10">
        <v>9</v>
      </c>
      <c r="I263" s="10">
        <v>5</v>
      </c>
      <c r="J263" s="10">
        <v>0</v>
      </c>
      <c r="K263" s="10">
        <v>26</v>
      </c>
      <c r="L263" s="10">
        <v>41</v>
      </c>
      <c r="M263" s="10">
        <v>0</v>
      </c>
      <c r="N263" s="10">
        <v>34</v>
      </c>
      <c r="O263" s="10">
        <v>0.0955882</v>
      </c>
      <c r="P263" s="10">
        <f t="shared" si="157"/>
        <v>0.19899244332493704</v>
      </c>
      <c r="Q263" s="10">
        <f t="shared" si="158"/>
        <v>0.6851385390428212</v>
      </c>
      <c r="R263" s="10">
        <f t="shared" si="159"/>
        <v>0.11586901763224182</v>
      </c>
      <c r="S263" s="10">
        <f t="shared" si="160"/>
        <v>0.043478260869565216</v>
      </c>
      <c r="T263" s="10">
        <f t="shared" si="161"/>
        <v>397</v>
      </c>
      <c r="U263" s="10">
        <v>2</v>
      </c>
      <c r="V263" s="10">
        <v>272</v>
      </c>
      <c r="W263" s="10">
        <v>46</v>
      </c>
      <c r="X263" s="10">
        <v>2</v>
      </c>
      <c r="Y263" s="10">
        <v>79</v>
      </c>
      <c r="Z263" s="10">
        <v>1704</v>
      </c>
      <c r="AA263" s="10">
        <v>3.542619543</v>
      </c>
      <c r="AB263" s="10">
        <v>0.293399</v>
      </c>
      <c r="AC263" s="16">
        <f>IF(ISERROR((J263/W263)*(0.0261231)+(X263/W263)*(-0.0995367)+(P263)*(0.0847392)+(W263/V263)*(-0.0317976)+(N263)*(0.0005908)+((E263-L263)/E263)*(-0.0701565)+(-0.0034644)+0.3942664),"-",((J263/W263)*(0.0261231)+(X263/W263)*(-0.0995367)+(P263)*(0.0847392)+(W263/V263)*(-0.0317976)+(N263)*(0.0005908)+((E263-L263)/E263)*(-0.0701565)+(-0.0034644)+0.3942664))</f>
        <v>0.3542819792172539</v>
      </c>
      <c r="AD263" s="13">
        <f t="shared" si="162"/>
        <v>0.060882979217253885</v>
      </c>
      <c r="AE263" s="11">
        <f t="shared" si="163"/>
        <v>144.90132949985684</v>
      </c>
      <c r="AF263" s="11">
        <f>AE263-F263</f>
        <v>24.901329499856843</v>
      </c>
      <c r="AG263" s="12">
        <f t="shared" si="149"/>
        <v>0.26666666666666666</v>
      </c>
      <c r="AH263" s="12">
        <f t="shared" si="150"/>
        <v>0.30962343096234307</v>
      </c>
      <c r="AI263" s="12">
        <f t="shared" si="151"/>
        <v>0.29333333333333333</v>
      </c>
      <c r="AJ263" s="12">
        <f>AH263+AI263</f>
        <v>0.6029567642956764</v>
      </c>
      <c r="AK263" s="13">
        <f t="shared" si="152"/>
        <v>0.3220029544441263</v>
      </c>
      <c r="AL263" s="13">
        <f t="shared" si="153"/>
        <v>0.3617182625520018</v>
      </c>
      <c r="AM263" s="12">
        <f t="shared" si="154"/>
        <v>0.34866962111079297</v>
      </c>
      <c r="AN263" s="13">
        <f>AL263+AM263</f>
        <v>0.7103878836627948</v>
      </c>
      <c r="AO263" s="13">
        <f t="shared" si="155"/>
        <v>0.055336287777459636</v>
      </c>
      <c r="AP263" s="13">
        <f t="shared" si="156"/>
        <v>0.05209483158965872</v>
      </c>
    </row>
    <row r="264" spans="1:42" ht="12.75">
      <c r="A264" s="10" t="s">
        <v>301</v>
      </c>
      <c r="B264" s="10" t="s">
        <v>302</v>
      </c>
      <c r="C264" s="10" t="s">
        <v>563</v>
      </c>
      <c r="D264" s="10">
        <v>672</v>
      </c>
      <c r="E264" s="10">
        <v>600</v>
      </c>
      <c r="F264" s="10">
        <v>140</v>
      </c>
      <c r="G264" s="10">
        <v>81</v>
      </c>
      <c r="H264" s="10">
        <v>22</v>
      </c>
      <c r="I264" s="10">
        <v>1</v>
      </c>
      <c r="J264" s="10">
        <v>36</v>
      </c>
      <c r="K264" s="10">
        <v>62</v>
      </c>
      <c r="L264" s="10">
        <v>156</v>
      </c>
      <c r="M264" s="10">
        <v>3</v>
      </c>
      <c r="N264" s="10">
        <v>1</v>
      </c>
      <c r="O264" s="10">
        <v>0.11413</v>
      </c>
      <c r="P264" s="10">
        <f t="shared" si="157"/>
        <v>0.15436241610738255</v>
      </c>
      <c r="Q264" s="10">
        <f t="shared" si="158"/>
        <v>0.4116331096196868</v>
      </c>
      <c r="R264" s="10">
        <f t="shared" si="159"/>
        <v>0.43400447427293065</v>
      </c>
      <c r="S264" s="10">
        <f t="shared" si="160"/>
        <v>0.11855670103092783</v>
      </c>
      <c r="T264" s="10">
        <f t="shared" si="161"/>
        <v>447</v>
      </c>
      <c r="U264" s="10">
        <v>7</v>
      </c>
      <c r="V264" s="10">
        <v>184</v>
      </c>
      <c r="W264" s="10">
        <v>194</v>
      </c>
      <c r="X264" s="10">
        <v>23</v>
      </c>
      <c r="Y264" s="10">
        <v>69</v>
      </c>
      <c r="Z264" s="10">
        <v>2612</v>
      </c>
      <c r="AA264" s="10">
        <v>3.886904762</v>
      </c>
      <c r="AB264" s="10">
        <v>0.253041</v>
      </c>
      <c r="AC264" s="16">
        <f>IF(ISERROR((J264/W264)*(0.0261231)+(X264/W264)*(-0.0995367)+(P264)*(0.0847392)+(W264/V264)*(-0.0317976)+(N264)*(0.0005908)+((E264-L264)/E264)*(-0.0701565)+(-0.001445)+0.3942664),"-",((J264/W264)*(0.0261231)+(X264/W264)*(-0.0995367)+(P264)*(0.0847392)+(W264/V264)*(-0.0317976)+(N264)*(0.0005908)+((E264-L264)/E264)*(-0.0701565)+(-0.001445)+0.3942664))</f>
        <v>0.3140980499997293</v>
      </c>
      <c r="AD264" s="13">
        <f t="shared" si="162"/>
        <v>0.061057049999729274</v>
      </c>
      <c r="AE264" s="11">
        <f t="shared" si="163"/>
        <v>165.09429854988875</v>
      </c>
      <c r="AF264" s="11">
        <f>AE264-F264</f>
        <v>25.094298549888748</v>
      </c>
      <c r="AG264" s="12">
        <f t="shared" si="149"/>
        <v>0.23333333333333334</v>
      </c>
      <c r="AH264" s="12">
        <f t="shared" si="150"/>
        <v>0.31101190476190477</v>
      </c>
      <c r="AI264" s="12">
        <f t="shared" si="151"/>
        <v>0.455</v>
      </c>
      <c r="AJ264" s="12">
        <f>AH264+AI264</f>
        <v>0.7660119047619047</v>
      </c>
      <c r="AK264" s="13">
        <f t="shared" si="152"/>
        <v>0.27515716424981457</v>
      </c>
      <c r="AL264" s="13">
        <f t="shared" si="153"/>
        <v>0.34835461093733444</v>
      </c>
      <c r="AM264" s="12">
        <f t="shared" si="154"/>
        <v>0.49682383091648125</v>
      </c>
      <c r="AN264" s="13">
        <f>AL264+AM264</f>
        <v>0.8451784418538157</v>
      </c>
      <c r="AO264" s="13">
        <f t="shared" si="155"/>
        <v>0.04182383091648123</v>
      </c>
      <c r="AP264" s="13">
        <f t="shared" si="156"/>
        <v>0.037342706175429674</v>
      </c>
    </row>
    <row r="265" spans="1:42" ht="12.75">
      <c r="A265" s="10" t="s">
        <v>349</v>
      </c>
      <c r="B265" s="10" t="s">
        <v>130</v>
      </c>
      <c r="C265" s="10" t="s">
        <v>550</v>
      </c>
      <c r="D265" s="10">
        <v>385</v>
      </c>
      <c r="E265" s="10">
        <v>338</v>
      </c>
      <c r="F265" s="10">
        <v>82</v>
      </c>
      <c r="G265" s="10">
        <v>56</v>
      </c>
      <c r="H265" s="10">
        <v>16</v>
      </c>
      <c r="I265" s="10">
        <v>0</v>
      </c>
      <c r="J265" s="10">
        <v>10</v>
      </c>
      <c r="K265" s="10">
        <v>44</v>
      </c>
      <c r="L265" s="10">
        <v>66</v>
      </c>
      <c r="M265" s="10">
        <v>0</v>
      </c>
      <c r="N265" s="10">
        <v>20</v>
      </c>
      <c r="O265" s="10">
        <v>0.0724638</v>
      </c>
      <c r="P265" s="10">
        <f t="shared" si="157"/>
        <v>0.15867158671586715</v>
      </c>
      <c r="Q265" s="10">
        <f t="shared" si="158"/>
        <v>0.5092250922509225</v>
      </c>
      <c r="R265" s="10">
        <f t="shared" si="159"/>
        <v>0.33210332103321033</v>
      </c>
      <c r="S265" s="10">
        <f t="shared" si="160"/>
        <v>0.08888888888888889</v>
      </c>
      <c r="T265" s="10">
        <f t="shared" si="161"/>
        <v>271</v>
      </c>
      <c r="U265" s="10">
        <v>2</v>
      </c>
      <c r="V265" s="10">
        <v>138</v>
      </c>
      <c r="W265" s="10">
        <v>90</v>
      </c>
      <c r="X265" s="10">
        <v>8</v>
      </c>
      <c r="Y265" s="10">
        <v>43</v>
      </c>
      <c r="Z265" s="10">
        <v>1492</v>
      </c>
      <c r="AA265" s="10">
        <v>3.875324675</v>
      </c>
      <c r="AB265" s="10">
        <v>0.274809</v>
      </c>
      <c r="AC265" s="16">
        <f>IF(ISERROR((J265/W265)*(0.0261231)+(X265/W265)*(-0.0995367)+(P265)*(0.0847392)+(W265/V265)*(-0.0317976)+(N265)*(0.0005908)+((E265-L265)/E265)*(-0.0701565)+(0.0006947)+0.3942664),"-",((J265/W265)*(0.0261231)+(X265/W265)*(-0.0995367)+(P265)*(0.0847392)+(W265/V265)*(-0.0317976)+(N265)*(0.0005908)+((E265-L265)/E265)*(-0.0701565)+(0.0006947)+0.3942664))</f>
        <v>0.33708279632849397</v>
      </c>
      <c r="AD265" s="13">
        <f t="shared" si="162"/>
        <v>0.06227379632849395</v>
      </c>
      <c r="AE265" s="11">
        <f t="shared" si="163"/>
        <v>98.31569263806541</v>
      </c>
      <c r="AF265" s="11">
        <f>AE265-F265</f>
        <v>16.315692638065414</v>
      </c>
      <c r="AG265" s="12">
        <f t="shared" si="149"/>
        <v>0.24260355029585798</v>
      </c>
      <c r="AH265" s="12">
        <f t="shared" si="150"/>
        <v>0.3333333333333333</v>
      </c>
      <c r="AI265" s="12">
        <f t="shared" si="151"/>
        <v>0.3875739644970414</v>
      </c>
      <c r="AJ265" s="12">
        <f>AH265+AI265</f>
        <v>0.7209072978303748</v>
      </c>
      <c r="AK265" s="13">
        <f t="shared" si="152"/>
        <v>0.29087483029013433</v>
      </c>
      <c r="AL265" s="13">
        <f t="shared" si="153"/>
        <v>0.375822116244962</v>
      </c>
      <c r="AM265" s="12">
        <f t="shared" si="154"/>
        <v>0.4358452444913178</v>
      </c>
      <c r="AN265" s="13">
        <f>AL265+AM265</f>
        <v>0.8116673607362798</v>
      </c>
      <c r="AO265" s="13">
        <f t="shared" si="155"/>
        <v>0.048271279994276356</v>
      </c>
      <c r="AP265" s="13">
        <f t="shared" si="156"/>
        <v>0.042488782911628664</v>
      </c>
    </row>
    <row r="266" spans="1:42" ht="12.75">
      <c r="A266" s="10" t="s">
        <v>32</v>
      </c>
      <c r="B266" s="10" t="s">
        <v>306</v>
      </c>
      <c r="C266" s="10" t="s">
        <v>507</v>
      </c>
      <c r="D266" s="10">
        <v>570</v>
      </c>
      <c r="E266" s="10">
        <v>537</v>
      </c>
      <c r="F266" s="10">
        <v>122</v>
      </c>
      <c r="G266" s="10">
        <v>85</v>
      </c>
      <c r="H266" s="10">
        <v>22</v>
      </c>
      <c r="I266" s="10">
        <v>2</v>
      </c>
      <c r="J266" s="10">
        <v>13</v>
      </c>
      <c r="K266" s="10">
        <v>27</v>
      </c>
      <c r="L266" s="10">
        <v>68</v>
      </c>
      <c r="M266" s="10">
        <v>4</v>
      </c>
      <c r="N266" s="10">
        <v>11</v>
      </c>
      <c r="O266" s="10">
        <v>0.05</v>
      </c>
      <c r="P266" s="10">
        <f t="shared" si="157"/>
        <v>0.1839323467230444</v>
      </c>
      <c r="Q266" s="10">
        <f t="shared" si="158"/>
        <v>0.42283298097251587</v>
      </c>
      <c r="R266" s="10">
        <f t="shared" si="159"/>
        <v>0.39323467230443976</v>
      </c>
      <c r="S266" s="10">
        <f t="shared" si="160"/>
        <v>0.12903225806451613</v>
      </c>
      <c r="T266" s="10">
        <f t="shared" si="161"/>
        <v>473</v>
      </c>
      <c r="U266" s="10">
        <v>2</v>
      </c>
      <c r="V266" s="10">
        <v>200</v>
      </c>
      <c r="W266" s="10">
        <v>186</v>
      </c>
      <c r="X266" s="10">
        <v>24</v>
      </c>
      <c r="Y266" s="10">
        <v>87</v>
      </c>
      <c r="Z266" s="10">
        <v>1993</v>
      </c>
      <c r="AA266" s="10">
        <v>3.496491228</v>
      </c>
      <c r="AB266" s="10">
        <v>0.236957</v>
      </c>
      <c r="AC266" s="16">
        <f>IF(ISERROR((J266/W266)*(0.0261231)+(X266/W266)*(-0.0995367)+(P266)*(0.0847392)+(W266/V266)*(-0.0317976)+(N266)*(0.0005908)+((E266-L266)/E266)*(-0.0701565)+(-0.0151994)+0.3942664),"-",((J266/W266)*(0.0261231)+(X266/W266)*(-0.0995367)+(P266)*(0.0847392)+(W266/V266)*(-0.0317976)+(N266)*(0.0005908)+((E266-L266)/E266)*(-0.0701565)+(-0.0151994)+0.3942664))</f>
        <v>0.2992900519136313</v>
      </c>
      <c r="AD266" s="13">
        <f t="shared" si="162"/>
        <v>0.06233305191363128</v>
      </c>
      <c r="AE266" s="11">
        <f t="shared" si="163"/>
        <v>150.67342388027038</v>
      </c>
      <c r="AF266" s="11">
        <f>AE266-F266</f>
        <v>28.673423880270377</v>
      </c>
      <c r="AG266" s="12">
        <f t="shared" si="149"/>
        <v>0.2271880819366853</v>
      </c>
      <c r="AH266" s="12">
        <f t="shared" si="150"/>
        <v>0.2649122807017544</v>
      </c>
      <c r="AI266" s="12">
        <f t="shared" si="151"/>
        <v>0.3463687150837989</v>
      </c>
      <c r="AJ266" s="12">
        <f>AH266+AI266</f>
        <v>0.6112809957855533</v>
      </c>
      <c r="AK266" s="13">
        <f t="shared" si="152"/>
        <v>0.2805836571327195</v>
      </c>
      <c r="AL266" s="13">
        <f t="shared" si="153"/>
        <v>0.31521653312328135</v>
      </c>
      <c r="AM266" s="12">
        <f t="shared" si="154"/>
        <v>0.39976429027983307</v>
      </c>
      <c r="AN266" s="13">
        <f>AL266+AM266</f>
        <v>0.7149808234031144</v>
      </c>
      <c r="AO266" s="13">
        <f t="shared" si="155"/>
        <v>0.05339557519603419</v>
      </c>
      <c r="AP266" s="13">
        <f t="shared" si="156"/>
        <v>0.050304252421526974</v>
      </c>
    </row>
    <row r="267" spans="1:42" ht="12.75">
      <c r="A267" s="10" t="s">
        <v>204</v>
      </c>
      <c r="B267" s="10" t="s">
        <v>205</v>
      </c>
      <c r="C267" s="10" t="s">
        <v>513</v>
      </c>
      <c r="D267" s="10">
        <v>574</v>
      </c>
      <c r="E267" s="10">
        <v>483</v>
      </c>
      <c r="F267" s="10">
        <v>118</v>
      </c>
      <c r="G267" s="10">
        <v>60</v>
      </c>
      <c r="H267" s="10">
        <v>26</v>
      </c>
      <c r="I267" s="10">
        <v>1</v>
      </c>
      <c r="J267" s="10">
        <v>31</v>
      </c>
      <c r="K267" s="10">
        <v>80</v>
      </c>
      <c r="L267" s="10">
        <v>93</v>
      </c>
      <c r="M267" s="10">
        <v>5</v>
      </c>
      <c r="N267" s="10">
        <v>3</v>
      </c>
      <c r="O267" s="10">
        <v>0.115646</v>
      </c>
      <c r="P267" s="10">
        <f t="shared" si="157"/>
        <v>0.1802030456852792</v>
      </c>
      <c r="Q267" s="10">
        <f t="shared" si="158"/>
        <v>0.3730964467005076</v>
      </c>
      <c r="R267" s="10">
        <f t="shared" si="159"/>
        <v>0.4467005076142132</v>
      </c>
      <c r="S267" s="10">
        <f t="shared" si="160"/>
        <v>0.10795454545454546</v>
      </c>
      <c r="T267" s="10">
        <f t="shared" si="161"/>
        <v>394</v>
      </c>
      <c r="U267" s="10">
        <v>6</v>
      </c>
      <c r="V267" s="10">
        <v>147</v>
      </c>
      <c r="W267" s="10">
        <v>176</v>
      </c>
      <c r="X267" s="10">
        <v>19</v>
      </c>
      <c r="Y267" s="10">
        <v>71</v>
      </c>
      <c r="Z267" s="10">
        <v>2228</v>
      </c>
      <c r="AA267" s="10">
        <v>3.881533101</v>
      </c>
      <c r="AB267" s="10">
        <v>0.239011</v>
      </c>
      <c r="AC267" s="16">
        <f>IF(ISERROR((J267/W267)*(0.0261231)+(X267/W267)*(-0.0995367)+(P267)*(0.0847392)+(W267/V267)*(-0.0317976)+(N267)*(0.0005908)+((E267-L267)/E267)*(-0.0701565)+(-0.0081967)+0.3942664),"-",((J267/W267)*(0.0261231)+(X267/W267)*(-0.0995367)+(P267)*(0.0847392)+(W267/V267)*(-0.0317976)+(N267)*(0.0005908)+((E267-L267)/E267)*(-0.0701565)+(-0.0081967)+0.3942664))</f>
        <v>0.30224944905686824</v>
      </c>
      <c r="AD267" s="13">
        <f t="shared" si="162"/>
        <v>0.06323844905686823</v>
      </c>
      <c r="AE267" s="11">
        <f t="shared" si="163"/>
        <v>141.01879945670004</v>
      </c>
      <c r="AF267" s="11">
        <f>AE267-F267</f>
        <v>23.018799456700037</v>
      </c>
      <c r="AG267" s="12">
        <f t="shared" si="149"/>
        <v>0.2443064182194617</v>
      </c>
      <c r="AH267" s="12">
        <f t="shared" si="150"/>
        <v>0.3554006968641115</v>
      </c>
      <c r="AI267" s="12">
        <f t="shared" si="151"/>
        <v>0.4968944099378882</v>
      </c>
      <c r="AJ267" s="12">
        <f>AH267+AI267</f>
        <v>0.8522951068019997</v>
      </c>
      <c r="AK267" s="13">
        <f t="shared" si="152"/>
        <v>0.2919643881091098</v>
      </c>
      <c r="AL267" s="13">
        <f t="shared" si="153"/>
        <v>0.39550313494198613</v>
      </c>
      <c r="AM267" s="12">
        <f t="shared" si="154"/>
        <v>0.5445523798275362</v>
      </c>
      <c r="AN267" s="13">
        <f>AL267+AM267</f>
        <v>0.9400555147695224</v>
      </c>
      <c r="AO267" s="13">
        <f t="shared" si="155"/>
        <v>0.0476579698896481</v>
      </c>
      <c r="AP267" s="13">
        <f t="shared" si="156"/>
        <v>0.040102438077874614</v>
      </c>
    </row>
    <row r="268" spans="1:42" ht="12.75">
      <c r="A268" s="10" t="s">
        <v>268</v>
      </c>
      <c r="B268" s="10" t="s">
        <v>328</v>
      </c>
      <c r="C268" s="10" t="s">
        <v>541</v>
      </c>
      <c r="D268" s="10">
        <v>320</v>
      </c>
      <c r="E268" s="10">
        <v>281</v>
      </c>
      <c r="F268" s="10">
        <v>68</v>
      </c>
      <c r="G268" s="10">
        <v>59</v>
      </c>
      <c r="H268" s="10">
        <v>5</v>
      </c>
      <c r="I268" s="10">
        <v>1</v>
      </c>
      <c r="J268" s="10">
        <v>3</v>
      </c>
      <c r="K268" s="10">
        <v>28</v>
      </c>
      <c r="L268" s="10">
        <v>40</v>
      </c>
      <c r="M268" s="10">
        <v>0</v>
      </c>
      <c r="N268" s="10">
        <v>4</v>
      </c>
      <c r="O268" s="10">
        <v>0.0701754</v>
      </c>
      <c r="P268" s="10">
        <f t="shared" si="157"/>
        <v>0.22746781115879827</v>
      </c>
      <c r="Q268" s="10">
        <f t="shared" si="158"/>
        <v>0.4892703862660944</v>
      </c>
      <c r="R268" s="10">
        <f t="shared" si="159"/>
        <v>0.2832618025751073</v>
      </c>
      <c r="S268" s="10">
        <f t="shared" si="160"/>
        <v>0.09090909090909091</v>
      </c>
      <c r="T268" s="10">
        <f t="shared" si="161"/>
        <v>233</v>
      </c>
      <c r="U268" s="10">
        <v>1</v>
      </c>
      <c r="V268" s="10">
        <v>114</v>
      </c>
      <c r="W268" s="10">
        <v>66</v>
      </c>
      <c r="X268" s="10">
        <v>6</v>
      </c>
      <c r="Y268" s="10">
        <v>53</v>
      </c>
      <c r="Z268" s="10">
        <v>1271</v>
      </c>
      <c r="AA268" s="10">
        <v>3.971875</v>
      </c>
      <c r="AB268" s="10">
        <v>0.273109</v>
      </c>
      <c r="AC268" s="16">
        <f>IF(ISERROR((J268/W268)*(0.0261231)+(X268/W268)*(-0.0995367)+(P268)*(0.0847392)+(W268/V268)*(-0.0317976)+(N268)*(0.0005908)+((E268-L268)/E268)*(-0.0701565)+(0.0071428)+0.3942664),"-",((J268/W268)*(0.0261231)+(X268/W268)*(-0.0995367)+(P268)*(0.0847392)+(W268/V268)*(-0.0317976)+(N268)*(0.0005908)+((E268-L268)/E268)*(-0.0701565)+(0.0071428)+0.3942664))</f>
        <v>0.3366075166199742</v>
      </c>
      <c r="AD268" s="13">
        <f t="shared" si="162"/>
        <v>0.06349851661997419</v>
      </c>
      <c r="AE268" s="11">
        <f t="shared" si="163"/>
        <v>83.11258895555386</v>
      </c>
      <c r="AF268" s="11">
        <f>AE268-F268</f>
        <v>15.11258895555386</v>
      </c>
      <c r="AG268" s="12">
        <f t="shared" si="149"/>
        <v>0.24199288256227758</v>
      </c>
      <c r="AH268" s="12">
        <f t="shared" si="150"/>
        <v>0.31290322580645163</v>
      </c>
      <c r="AI268" s="12">
        <f t="shared" si="151"/>
        <v>0.302491103202847</v>
      </c>
      <c r="AJ268" s="12">
        <f>AH268+AI268</f>
        <v>0.6153943290092987</v>
      </c>
      <c r="AK268" s="13">
        <f t="shared" si="152"/>
        <v>0.2957743379201205</v>
      </c>
      <c r="AL268" s="13">
        <f t="shared" si="153"/>
        <v>0.36165351275985114</v>
      </c>
      <c r="AM268" s="12">
        <f t="shared" si="154"/>
        <v>0.3562725585606899</v>
      </c>
      <c r="AN268" s="13">
        <f>AL268+AM268</f>
        <v>0.7179260713205411</v>
      </c>
      <c r="AO268" s="13">
        <f t="shared" si="155"/>
        <v>0.0537814553578429</v>
      </c>
      <c r="AP268" s="13">
        <f t="shared" si="156"/>
        <v>0.0487502869533995</v>
      </c>
    </row>
    <row r="269" spans="1:42" ht="12.75">
      <c r="A269" s="10" t="s">
        <v>320</v>
      </c>
      <c r="B269" s="10" t="s">
        <v>321</v>
      </c>
      <c r="C269" s="10" t="s">
        <v>282</v>
      </c>
      <c r="D269" s="10">
        <v>600</v>
      </c>
      <c r="E269" s="10">
        <v>546</v>
      </c>
      <c r="F269" s="10">
        <v>122</v>
      </c>
      <c r="G269" s="10">
        <v>83</v>
      </c>
      <c r="H269" s="10">
        <v>24</v>
      </c>
      <c r="I269" s="10">
        <v>2</v>
      </c>
      <c r="J269" s="10">
        <v>13</v>
      </c>
      <c r="K269" s="10">
        <v>45</v>
      </c>
      <c r="L269" s="10">
        <v>104</v>
      </c>
      <c r="M269" s="10">
        <v>8</v>
      </c>
      <c r="N269" s="10">
        <v>0</v>
      </c>
      <c r="O269" s="10">
        <v>0.04</v>
      </c>
      <c r="P269" s="10">
        <f t="shared" si="157"/>
        <v>0.1622222222222222</v>
      </c>
      <c r="Q269" s="10">
        <f t="shared" si="158"/>
        <v>0.5</v>
      </c>
      <c r="R269" s="10">
        <f t="shared" si="159"/>
        <v>0.3377777777777778</v>
      </c>
      <c r="S269" s="10">
        <f t="shared" si="160"/>
        <v>0.09210526315789473</v>
      </c>
      <c r="T269" s="10">
        <f t="shared" si="161"/>
        <v>450</v>
      </c>
      <c r="U269" s="10">
        <v>1</v>
      </c>
      <c r="V269" s="10">
        <v>225</v>
      </c>
      <c r="W269" s="10">
        <v>152</v>
      </c>
      <c r="X269" s="10">
        <v>14</v>
      </c>
      <c r="Y269" s="10">
        <v>73</v>
      </c>
      <c r="Z269" s="10">
        <v>2323</v>
      </c>
      <c r="AA269" s="10">
        <v>3.871666667</v>
      </c>
      <c r="AB269" s="10">
        <v>0.249428</v>
      </c>
      <c r="AC269" s="16">
        <f>IF(ISERROR((J269/W269)*(0.0261231)+(X269/W269)*(-0.0995367)+(P269)*(0.0847392)+(W269/V269)*(-0.0317976)+(N269)*(0.0005908)+((E269-L269)/E269)*(-0.0701565)+(-0.0096755)+0.3942664),"-",((J269/W269)*(0.0261231)+(X269/W269)*(-0.0995367)+(P269)*(0.0847392)+(W269/V269)*(-0.0317976)+(N269)*(0.0005908)+((E269-L269)/E269)*(-0.0701565)+(-0.0096755)+0.3942664))</f>
        <v>0.31312943740977445</v>
      </c>
      <c r="AD269" s="13">
        <f t="shared" si="162"/>
        <v>0.06370143740977444</v>
      </c>
      <c r="AE269" s="11">
        <f t="shared" si="163"/>
        <v>149.83756414807144</v>
      </c>
      <c r="AF269" s="11">
        <f>AE269-F269</f>
        <v>27.837564148071436</v>
      </c>
      <c r="AG269" s="12">
        <f t="shared" si="149"/>
        <v>0.22344322344322345</v>
      </c>
      <c r="AH269" s="12">
        <f t="shared" si="150"/>
        <v>0.28</v>
      </c>
      <c r="AI269" s="12">
        <f t="shared" si="151"/>
        <v>0.3443223443223443</v>
      </c>
      <c r="AJ269" s="12">
        <f>AH269+AI269</f>
        <v>0.6243223443223443</v>
      </c>
      <c r="AK269" s="13">
        <f t="shared" si="152"/>
        <v>0.274427773164966</v>
      </c>
      <c r="AL269" s="13">
        <f t="shared" si="153"/>
        <v>0.32639594024678575</v>
      </c>
      <c r="AM269" s="12">
        <f t="shared" si="154"/>
        <v>0.3953068940440869</v>
      </c>
      <c r="AN269" s="13">
        <f>AL269+AM269</f>
        <v>0.7217028342908727</v>
      </c>
      <c r="AO269" s="13">
        <f t="shared" si="155"/>
        <v>0.05098454972174257</v>
      </c>
      <c r="AP269" s="13">
        <f t="shared" si="156"/>
        <v>0.04639594024678573</v>
      </c>
    </row>
    <row r="270" spans="1:42" ht="12.75">
      <c r="A270" s="10" t="s">
        <v>126</v>
      </c>
      <c r="B270" s="10" t="s">
        <v>127</v>
      </c>
      <c r="C270" s="10" t="s">
        <v>550</v>
      </c>
      <c r="D270" s="10">
        <v>525</v>
      </c>
      <c r="E270" s="10">
        <v>462</v>
      </c>
      <c r="F270" s="10">
        <v>114</v>
      </c>
      <c r="G270" s="10">
        <v>62</v>
      </c>
      <c r="H270" s="10">
        <v>25</v>
      </c>
      <c r="I270" s="10">
        <v>4</v>
      </c>
      <c r="J270" s="10">
        <v>23</v>
      </c>
      <c r="K270" s="10">
        <v>54</v>
      </c>
      <c r="L270" s="10">
        <v>99</v>
      </c>
      <c r="M270" s="10">
        <v>4</v>
      </c>
      <c r="N270" s="10">
        <v>2</v>
      </c>
      <c r="O270" s="10">
        <v>0.0632184</v>
      </c>
      <c r="P270" s="10">
        <f t="shared" si="157"/>
        <v>0.17983651226158037</v>
      </c>
      <c r="Q270" s="10">
        <f t="shared" si="158"/>
        <v>0.47411444141689374</v>
      </c>
      <c r="R270" s="10">
        <f t="shared" si="159"/>
        <v>0.3460490463215259</v>
      </c>
      <c r="S270" s="10">
        <f t="shared" si="160"/>
        <v>0.09448818897637795</v>
      </c>
      <c r="T270" s="10">
        <f t="shared" si="161"/>
        <v>367</v>
      </c>
      <c r="U270" s="10">
        <v>5</v>
      </c>
      <c r="V270" s="10">
        <v>174</v>
      </c>
      <c r="W270" s="10">
        <v>127</v>
      </c>
      <c r="X270" s="10">
        <v>12</v>
      </c>
      <c r="Y270" s="10">
        <v>66</v>
      </c>
      <c r="Z270" s="10">
        <v>2096</v>
      </c>
      <c r="AA270" s="10">
        <v>3.992380952</v>
      </c>
      <c r="AB270" s="10">
        <v>0.264535</v>
      </c>
      <c r="AC270" s="16">
        <f>IF(ISERROR((J270/W270)*(0.0261231)+(X270/W270)*(-0.0995367)+(P270)*(0.0847392)+(W270/V270)*(-0.0317976)+(N270)*(0.0005908)+((E270-L270)/E270)*(-0.0701565)+(0.0006947)+0.3942664),"-",((J270/W270)*(0.0261231)+(X270/W270)*(-0.0995367)+(P270)*(0.0847392)+(W270/V270)*(-0.0317976)+(N270)*(0.0005908)+((E270-L270)/E270)*(-0.0701565)+(0.0006947)+0.3942664))</f>
        <v>0.32837625738909915</v>
      </c>
      <c r="AD270" s="13">
        <f t="shared" si="162"/>
        <v>0.06384125738909913</v>
      </c>
      <c r="AE270" s="11">
        <f t="shared" si="163"/>
        <v>135.96143254185012</v>
      </c>
      <c r="AF270" s="11">
        <f>AE270-F270</f>
        <v>21.961432541850115</v>
      </c>
      <c r="AG270" s="12">
        <f t="shared" si="149"/>
        <v>0.24675324675324675</v>
      </c>
      <c r="AH270" s="12">
        <f t="shared" si="150"/>
        <v>0.3295238095238095</v>
      </c>
      <c r="AI270" s="12">
        <f t="shared" si="151"/>
        <v>0.45670995670995673</v>
      </c>
      <c r="AJ270" s="12">
        <f>AH270+AI270</f>
        <v>0.7862337662337662</v>
      </c>
      <c r="AK270" s="13">
        <f t="shared" si="152"/>
        <v>0.2942888150256496</v>
      </c>
      <c r="AL270" s="13">
        <f t="shared" si="153"/>
        <v>0.371355109603524</v>
      </c>
      <c r="AM270" s="12">
        <f t="shared" si="154"/>
        <v>0.5042455249823595</v>
      </c>
      <c r="AN270" s="13">
        <f>AL270+AM270</f>
        <v>0.8756006345858836</v>
      </c>
      <c r="AO270" s="13">
        <f t="shared" si="155"/>
        <v>0.04753556827240282</v>
      </c>
      <c r="AP270" s="13">
        <f t="shared" si="156"/>
        <v>0.04183130007971453</v>
      </c>
    </row>
    <row r="271" spans="1:42" ht="12.75">
      <c r="A271" s="10" t="s">
        <v>308</v>
      </c>
      <c r="B271" s="10" t="s">
        <v>49</v>
      </c>
      <c r="C271" s="10" t="s">
        <v>560</v>
      </c>
      <c r="D271" s="10">
        <v>476</v>
      </c>
      <c r="E271" s="10">
        <v>417</v>
      </c>
      <c r="F271" s="10">
        <v>99</v>
      </c>
      <c r="G271" s="10">
        <v>64</v>
      </c>
      <c r="H271" s="10">
        <v>17</v>
      </c>
      <c r="I271" s="10">
        <v>0</v>
      </c>
      <c r="J271" s="10">
        <v>18</v>
      </c>
      <c r="K271" s="10">
        <v>50</v>
      </c>
      <c r="L271" s="10">
        <v>81</v>
      </c>
      <c r="M271" s="10">
        <v>3</v>
      </c>
      <c r="N271" s="10">
        <v>8</v>
      </c>
      <c r="O271" s="10">
        <v>0.03125</v>
      </c>
      <c r="P271" s="10">
        <f t="shared" si="157"/>
        <v>0.19230769230769232</v>
      </c>
      <c r="Q271" s="10">
        <f t="shared" si="158"/>
        <v>0.47337278106508873</v>
      </c>
      <c r="R271" s="10">
        <f t="shared" si="159"/>
        <v>0.3343195266272189</v>
      </c>
      <c r="S271" s="10">
        <f t="shared" si="160"/>
        <v>0.13274336283185842</v>
      </c>
      <c r="T271" s="10">
        <f t="shared" si="161"/>
        <v>338</v>
      </c>
      <c r="U271" s="10">
        <v>5</v>
      </c>
      <c r="V271" s="10">
        <v>160</v>
      </c>
      <c r="W271" s="10">
        <v>113</v>
      </c>
      <c r="X271" s="10">
        <v>15</v>
      </c>
      <c r="Y271" s="10">
        <v>65</v>
      </c>
      <c r="Z271" s="10">
        <v>1782</v>
      </c>
      <c r="AA271" s="10">
        <v>3.743697479</v>
      </c>
      <c r="AB271" s="10">
        <v>0.252336</v>
      </c>
      <c r="AC271" s="16">
        <f>IF(ISERROR((J271/W271)*(0.0261231)+(X271/W271)*(-0.0995367)+(P271)*(0.0847392)+(W271/V271)*(-0.0317976)+(N271)*(0.0005908)+((E271-L271)/E271)*(-0.0701565)+(-0.0093322)+0.3942664),"-",((J271/W271)*(0.0261231)+(X271/W271)*(-0.0995367)+(P271)*(0.0847392)+(W271/V271)*(-0.0317976)+(N271)*(0.0005908)+((E271-L271)/E271)*(-0.0701565)+(-0.0093322)+0.3942664))</f>
        <v>0.3179189320694595</v>
      </c>
      <c r="AD271" s="13">
        <f t="shared" si="162"/>
        <v>0.06558293206945948</v>
      </c>
      <c r="AE271" s="11">
        <f t="shared" si="163"/>
        <v>120.0519771942965</v>
      </c>
      <c r="AF271" s="11">
        <f>AE271-F271</f>
        <v>21.051977194296498</v>
      </c>
      <c r="AG271" s="12">
        <f t="shared" si="149"/>
        <v>0.23741007194244604</v>
      </c>
      <c r="AH271" s="12">
        <f t="shared" si="150"/>
        <v>0.32421052631578945</v>
      </c>
      <c r="AI271" s="12">
        <f t="shared" si="151"/>
        <v>0.4148681055155875</v>
      </c>
      <c r="AJ271" s="12">
        <f>AH271+AI271</f>
        <v>0.7390786318313769</v>
      </c>
      <c r="AK271" s="13">
        <f t="shared" si="152"/>
        <v>0.2878944297225336</v>
      </c>
      <c r="AL271" s="13">
        <f t="shared" si="153"/>
        <v>0.3685304783037821</v>
      </c>
      <c r="AM271" s="12">
        <f t="shared" si="154"/>
        <v>0.46535246329567503</v>
      </c>
      <c r="AN271" s="13">
        <f>AL271+AM271</f>
        <v>0.8338829415994571</v>
      </c>
      <c r="AO271" s="13">
        <f t="shared" si="155"/>
        <v>0.05048435778008756</v>
      </c>
      <c r="AP271" s="13">
        <f t="shared" si="156"/>
        <v>0.044319951987992656</v>
      </c>
    </row>
    <row r="272" spans="1:42" ht="12.75">
      <c r="A272" s="10" t="s">
        <v>187</v>
      </c>
      <c r="B272" s="10" t="s">
        <v>431</v>
      </c>
      <c r="C272" s="10" t="s">
        <v>562</v>
      </c>
      <c r="D272" s="10">
        <v>723</v>
      </c>
      <c r="E272" s="10">
        <v>620</v>
      </c>
      <c r="F272" s="10">
        <v>158</v>
      </c>
      <c r="G272" s="10">
        <v>88</v>
      </c>
      <c r="H272" s="10">
        <v>34</v>
      </c>
      <c r="I272" s="10">
        <v>4</v>
      </c>
      <c r="J272" s="10">
        <v>32</v>
      </c>
      <c r="K272" s="10">
        <v>89</v>
      </c>
      <c r="L272" s="10">
        <v>71</v>
      </c>
      <c r="M272" s="10">
        <v>2</v>
      </c>
      <c r="N272" s="10">
        <v>30</v>
      </c>
      <c r="O272" s="10">
        <v>0.0829016</v>
      </c>
      <c r="P272" s="10">
        <f t="shared" si="157"/>
        <v>0.17582417582417584</v>
      </c>
      <c r="Q272" s="10">
        <f t="shared" si="158"/>
        <v>0.3534798534798535</v>
      </c>
      <c r="R272" s="10">
        <f t="shared" si="159"/>
        <v>0.4706959706959707</v>
      </c>
      <c r="S272" s="10">
        <f t="shared" si="160"/>
        <v>0.10894941634241245</v>
      </c>
      <c r="T272" s="10">
        <f t="shared" si="161"/>
        <v>546</v>
      </c>
      <c r="U272" s="10">
        <v>8</v>
      </c>
      <c r="V272" s="10">
        <v>193</v>
      </c>
      <c r="W272" s="10">
        <v>257</v>
      </c>
      <c r="X272" s="10">
        <v>28</v>
      </c>
      <c r="Y272" s="10">
        <v>96</v>
      </c>
      <c r="Z272" s="10">
        <v>2852</v>
      </c>
      <c r="AA272" s="10">
        <v>3.944674965</v>
      </c>
      <c r="AB272" s="10">
        <v>0.242775</v>
      </c>
      <c r="AC272" s="16">
        <f>IF(ISERROR((J272/W272)*(0.0261231)+(X272/W272)*(-0.0995367)+(P272)*(0.0847392)+(W272/V272)*(-0.0317976)+(N272)*(0.0005908)+((E272-L272)/E272)*(-0.0701565)+(-0.0043388)+0.3942664),"-",((J272/W272)*(0.0261231)+(X272/W272)*(-0.0995367)+(P272)*(0.0847392)+(W272/V272)*(-0.0317976)+(N272)*(0.0005908)+((E272-L272)/E272)*(-0.0701565)+(-0.0043388)+0.3942664))</f>
        <v>0.3104946852835791</v>
      </c>
      <c r="AD272" s="13">
        <f t="shared" si="162"/>
        <v>0.0677196852835791</v>
      </c>
      <c r="AE272" s="11">
        <f t="shared" si="163"/>
        <v>193.14674166217756</v>
      </c>
      <c r="AF272" s="11">
        <f>AE272-F272</f>
        <v>35.14674166217756</v>
      </c>
      <c r="AG272" s="12">
        <f t="shared" si="149"/>
        <v>0.25483870967741934</v>
      </c>
      <c r="AH272" s="12">
        <f t="shared" si="150"/>
        <v>0.35465924895688455</v>
      </c>
      <c r="AI272" s="12">
        <f t="shared" si="151"/>
        <v>0.4693548387096774</v>
      </c>
      <c r="AJ272" s="12">
        <f>AH272+AI272</f>
        <v>0.824014087666562</v>
      </c>
      <c r="AK272" s="13">
        <f t="shared" si="152"/>
        <v>0.31152700268093153</v>
      </c>
      <c r="AL272" s="13">
        <f t="shared" si="153"/>
        <v>0.40354206072625526</v>
      </c>
      <c r="AM272" s="12">
        <f t="shared" si="154"/>
        <v>0.5260431317131896</v>
      </c>
      <c r="AN272" s="13">
        <f>AL272+AM272</f>
        <v>0.9295851924394449</v>
      </c>
      <c r="AO272" s="13">
        <f t="shared" si="155"/>
        <v>0.05668829300351219</v>
      </c>
      <c r="AP272" s="13">
        <f t="shared" si="156"/>
        <v>0.048882811769370704</v>
      </c>
    </row>
    <row r="273" spans="1:42" ht="12.75">
      <c r="A273" s="10" t="s">
        <v>131</v>
      </c>
      <c r="B273" s="10" t="s">
        <v>456</v>
      </c>
      <c r="C273" s="10" t="s">
        <v>550</v>
      </c>
      <c r="D273" s="10">
        <v>298</v>
      </c>
      <c r="E273" s="10">
        <v>269</v>
      </c>
      <c r="F273" s="10">
        <v>62</v>
      </c>
      <c r="G273" s="10">
        <v>36</v>
      </c>
      <c r="H273" s="10">
        <v>20</v>
      </c>
      <c r="I273" s="10">
        <v>1</v>
      </c>
      <c r="J273" s="10">
        <v>5</v>
      </c>
      <c r="K273" s="10">
        <v>22</v>
      </c>
      <c r="L273" s="10">
        <v>49</v>
      </c>
      <c r="M273" s="10">
        <v>2</v>
      </c>
      <c r="N273" s="10">
        <v>7</v>
      </c>
      <c r="O273" s="10">
        <v>0.0280374</v>
      </c>
      <c r="P273" s="10">
        <f t="shared" si="157"/>
        <v>0.19545454545454546</v>
      </c>
      <c r="Q273" s="10">
        <f t="shared" si="158"/>
        <v>0.4863636363636364</v>
      </c>
      <c r="R273" s="10">
        <f t="shared" si="159"/>
        <v>0.3181818181818182</v>
      </c>
      <c r="S273" s="10">
        <f t="shared" si="160"/>
        <v>0.08571428571428572</v>
      </c>
      <c r="T273" s="10">
        <f t="shared" si="161"/>
        <v>220</v>
      </c>
      <c r="U273" s="10">
        <v>4</v>
      </c>
      <c r="V273" s="10">
        <v>107</v>
      </c>
      <c r="W273" s="10">
        <v>70</v>
      </c>
      <c r="X273" s="10">
        <v>6</v>
      </c>
      <c r="Y273" s="10">
        <v>43</v>
      </c>
      <c r="Z273" s="10">
        <v>1111</v>
      </c>
      <c r="AA273" s="10">
        <v>3.728187919</v>
      </c>
      <c r="AB273" s="10">
        <v>0.262673</v>
      </c>
      <c r="AC273" s="16">
        <f>IF(ISERROR((J273/W273)*(0.0261231)+(X273/W273)*(-0.0995367)+(P273)*(0.0847392)+(W273/V273)*(-0.0317976)+(N273)*(0.0005908)+((E273-L273)/E273)*(-0.0701565)+(0.0006947)+0.3942664),"-",((J273/W273)*(0.0261231)+(X273/W273)*(-0.0995367)+(P273)*(0.0847392)+(W273/V273)*(-0.0317976)+(N273)*(0.0005908)+((E273-L273)/E273)*(-0.0701565)+(0.0006947)+0.3942664))</f>
        <v>0.3308143489682853</v>
      </c>
      <c r="AD273" s="13">
        <f t="shared" si="162"/>
        <v>0.06814134896828533</v>
      </c>
      <c r="AE273" s="11">
        <f t="shared" si="163"/>
        <v>76.78671372611791</v>
      </c>
      <c r="AF273" s="11">
        <f>AE273-F273</f>
        <v>14.78671372611791</v>
      </c>
      <c r="AG273" s="12">
        <f t="shared" si="149"/>
        <v>0.23048327137546468</v>
      </c>
      <c r="AH273" s="12">
        <f t="shared" si="150"/>
        <v>0.2962962962962963</v>
      </c>
      <c r="AI273" s="12">
        <f t="shared" si="151"/>
        <v>0.37174721189591076</v>
      </c>
      <c r="AJ273" s="12">
        <f>AH273+AI273</f>
        <v>0.668043508192207</v>
      </c>
      <c r="AK273" s="13">
        <f t="shared" si="152"/>
        <v>0.28545246738333796</v>
      </c>
      <c r="AL273" s="13">
        <f t="shared" si="153"/>
        <v>0.3460832111990502</v>
      </c>
      <c r="AM273" s="12">
        <f t="shared" si="154"/>
        <v>0.42671640790378407</v>
      </c>
      <c r="AN273" s="13">
        <f>AL273+AM273</f>
        <v>0.7727996191028343</v>
      </c>
      <c r="AO273" s="13">
        <f t="shared" si="155"/>
        <v>0.05496919600787328</v>
      </c>
      <c r="AP273" s="13">
        <f t="shared" si="156"/>
        <v>0.04978691490275394</v>
      </c>
    </row>
    <row r="274" spans="1:42" ht="12.75">
      <c r="A274" s="10" t="s">
        <v>523</v>
      </c>
      <c r="B274" s="10" t="s">
        <v>524</v>
      </c>
      <c r="C274" s="10" t="s">
        <v>516</v>
      </c>
      <c r="D274" s="10">
        <v>369</v>
      </c>
      <c r="E274" s="10">
        <v>333</v>
      </c>
      <c r="F274" s="10">
        <v>77</v>
      </c>
      <c r="G274" s="10">
        <v>54</v>
      </c>
      <c r="H274" s="10">
        <v>15</v>
      </c>
      <c r="I274" s="10">
        <v>0</v>
      </c>
      <c r="J274" s="10">
        <v>8</v>
      </c>
      <c r="K274" s="10">
        <v>28</v>
      </c>
      <c r="L274" s="10">
        <v>39</v>
      </c>
      <c r="M274" s="10">
        <v>1</v>
      </c>
      <c r="N274" s="10">
        <v>9</v>
      </c>
      <c r="O274" s="10">
        <v>0.05194805194805195</v>
      </c>
      <c r="P274" s="10">
        <v>0.1824561403508772</v>
      </c>
      <c r="Q274" s="10">
        <v>0.5403508771929825</v>
      </c>
      <c r="R274" s="10">
        <v>0.2771929824561403</v>
      </c>
      <c r="S274" s="10">
        <v>0.08860759493670886</v>
      </c>
      <c r="T274" s="46">
        <v>285</v>
      </c>
      <c r="U274" s="46">
        <v>4</v>
      </c>
      <c r="V274" s="46">
        <v>154</v>
      </c>
      <c r="W274" s="52">
        <v>79</v>
      </c>
      <c r="X274" s="10">
        <v>7</v>
      </c>
      <c r="Y274" s="10">
        <v>52</v>
      </c>
      <c r="Z274" s="10">
        <v>1349</v>
      </c>
      <c r="AA274" s="46">
        <v>3.6558265582655824</v>
      </c>
      <c r="AB274" s="10">
        <v>0.24041811846689895</v>
      </c>
      <c r="AC274" s="52">
        <v>0.3204394948897389</v>
      </c>
      <c r="AD274" s="13">
        <v>0.08002137642283993</v>
      </c>
      <c r="AE274" s="10">
        <v>99.9945030844486</v>
      </c>
      <c r="AF274" s="11">
        <f>AE274-F274</f>
        <v>22.994503084448596</v>
      </c>
      <c r="AG274" s="12">
        <f t="shared" si="149"/>
        <v>0.23123123123123124</v>
      </c>
      <c r="AH274" s="12">
        <f t="shared" si="150"/>
        <v>0.2978142076502732</v>
      </c>
      <c r="AI274" s="12">
        <f t="shared" si="151"/>
        <v>0.35735735735735735</v>
      </c>
      <c r="AJ274" s="12">
        <f>AH274+AI274</f>
        <v>0.6551715650076306</v>
      </c>
      <c r="AK274" s="13">
        <f t="shared" si="152"/>
        <v>0.3002837930463922</v>
      </c>
      <c r="AL274" s="13">
        <f t="shared" si="153"/>
        <v>0.3606407188099688</v>
      </c>
      <c r="AM274" s="12">
        <f t="shared" si="154"/>
        <v>0.4264099191725183</v>
      </c>
      <c r="AN274" s="13">
        <f>AL274+AM274</f>
        <v>0.7870506379824871</v>
      </c>
      <c r="AO274" s="13">
        <f t="shared" si="155"/>
        <v>0.06905256181516095</v>
      </c>
      <c r="AP274" s="13">
        <f t="shared" si="156"/>
        <v>0.06282651115969556</v>
      </c>
    </row>
    <row r="275" spans="1:42" ht="12.75">
      <c r="A275" s="10" t="s">
        <v>556</v>
      </c>
      <c r="B275" s="10" t="s">
        <v>557</v>
      </c>
      <c r="C275" s="10" t="s">
        <v>544</v>
      </c>
      <c r="D275" s="10">
        <v>529</v>
      </c>
      <c r="E275" s="10">
        <v>505</v>
      </c>
      <c r="F275" s="10">
        <v>110</v>
      </c>
      <c r="G275" s="10">
        <v>66</v>
      </c>
      <c r="H275" s="10">
        <v>15</v>
      </c>
      <c r="I275" s="10">
        <v>4</v>
      </c>
      <c r="J275" s="10">
        <v>25</v>
      </c>
      <c r="K275" s="10">
        <v>20</v>
      </c>
      <c r="L275" s="10">
        <v>86</v>
      </c>
      <c r="M275" s="10">
        <v>3</v>
      </c>
      <c r="N275" s="10">
        <v>9</v>
      </c>
      <c r="O275" s="10">
        <v>0.0898204</v>
      </c>
      <c r="P275" s="10">
        <f>Y275/T275</f>
        <v>0.12322274881516587</v>
      </c>
      <c r="Q275" s="10">
        <f>V275/T275</f>
        <v>0.3957345971563981</v>
      </c>
      <c r="R275" s="10">
        <f>W275/T275</f>
        <v>0.48104265402843605</v>
      </c>
      <c r="S275" s="10">
        <f>X275/W275</f>
        <v>0.18226600985221675</v>
      </c>
      <c r="T275" s="10">
        <f>V275+W275+Y275</f>
        <v>422</v>
      </c>
      <c r="U275" s="10">
        <v>1</v>
      </c>
      <c r="V275" s="10">
        <v>167</v>
      </c>
      <c r="W275" s="10">
        <v>203</v>
      </c>
      <c r="X275" s="10">
        <v>37</v>
      </c>
      <c r="Y275" s="10">
        <v>52</v>
      </c>
      <c r="Z275" s="10">
        <v>1804</v>
      </c>
      <c r="AA275" s="10">
        <f>Z275/D275</f>
        <v>3.4102079395085068</v>
      </c>
      <c r="AB275" s="10">
        <v>0.214106</v>
      </c>
      <c r="AC275" s="16">
        <f>IF(ISERROR((J275/W275)*(0.0261231)+(X275/W275)*(-0.0995367)+(P275)*(0.0847392)+(W275/V275)*(-0.0317976)+(N275)*(0.0005908)+((E275-L275)/E275)*(-0.0701565)+(-0.000348)+0.3942664),"-",((J275/W275)*(0.0261231)+(X275/W275)*(-0.0995367)+(P275)*(0.0847392)+(W275/V275)*(-0.0317976)+(N275)*(0.0005908)+((E275-L275)/E275)*(-0.0701565)+(-0.000348)+0.3942664))</f>
        <v>0.2978911416646795</v>
      </c>
      <c r="AD275" s="13">
        <f>AC275-AB275</f>
        <v>0.08378514166467951</v>
      </c>
      <c r="AE275" s="11">
        <f>AC275*(E275-L275-J275+M275)+J275</f>
        <v>143.26278324087775</v>
      </c>
      <c r="AF275" s="11">
        <f>AE275-F275</f>
        <v>33.26278324087775</v>
      </c>
      <c r="AG275" s="12">
        <f t="shared" si="149"/>
        <v>0.21782178217821782</v>
      </c>
      <c r="AH275" s="12">
        <f t="shared" si="150"/>
        <v>0.24763705103969755</v>
      </c>
      <c r="AI275" s="12">
        <f t="shared" si="151"/>
        <v>0.401980198019802</v>
      </c>
      <c r="AJ275" s="12">
        <f>AH275+AI275</f>
        <v>0.6496172490594996</v>
      </c>
      <c r="AK275" s="13">
        <f t="shared" si="152"/>
        <v>0.28368867968490646</v>
      </c>
      <c r="AL275" s="13">
        <f t="shared" si="153"/>
        <v>0.310515658300336</v>
      </c>
      <c r="AM275" s="12">
        <f t="shared" si="154"/>
        <v>0.4678470955264906</v>
      </c>
      <c r="AN275" s="13">
        <f>AL275+AM275</f>
        <v>0.7783627538268266</v>
      </c>
      <c r="AO275" s="13">
        <f t="shared" si="155"/>
        <v>0.06586689750668864</v>
      </c>
      <c r="AP275" s="13">
        <f t="shared" si="156"/>
        <v>0.06287860726063846</v>
      </c>
    </row>
    <row r="276" spans="1:42" ht="12.75">
      <c r="A276" s="10" t="s">
        <v>399</v>
      </c>
      <c r="B276" s="10" t="s">
        <v>400</v>
      </c>
      <c r="C276" s="10" t="s">
        <v>508</v>
      </c>
      <c r="D276" s="10">
        <v>313</v>
      </c>
      <c r="E276" s="10">
        <v>288</v>
      </c>
      <c r="F276" s="10">
        <v>54</v>
      </c>
      <c r="G276" s="10">
        <v>41</v>
      </c>
      <c r="H276" s="10">
        <v>11</v>
      </c>
      <c r="I276" s="10">
        <v>1</v>
      </c>
      <c r="J276" s="10">
        <v>1</v>
      </c>
      <c r="K276" s="10">
        <v>21</v>
      </c>
      <c r="L276" s="10">
        <v>42</v>
      </c>
      <c r="M276" s="10">
        <v>2</v>
      </c>
      <c r="N276" s="10">
        <v>11</v>
      </c>
      <c r="O276" s="10">
        <v>0.0495868</v>
      </c>
      <c r="P276" s="10">
        <f>Y276/T276</f>
        <v>0.1825726141078838</v>
      </c>
      <c r="Q276" s="10">
        <f>V276/T276</f>
        <v>0.5020746887966805</v>
      </c>
      <c r="R276" s="10">
        <f>W276/T276</f>
        <v>0.3153526970954357</v>
      </c>
      <c r="S276" s="10">
        <f>X276/W276</f>
        <v>0.15789473684210525</v>
      </c>
      <c r="T276" s="10">
        <f>V276+W276+Y276</f>
        <v>241</v>
      </c>
      <c r="U276" s="10">
        <v>0</v>
      </c>
      <c r="V276" s="10">
        <v>121</v>
      </c>
      <c r="W276" s="10">
        <v>76</v>
      </c>
      <c r="X276" s="10">
        <v>12</v>
      </c>
      <c r="Y276" s="10">
        <v>44</v>
      </c>
      <c r="Z276" s="10">
        <v>1284</v>
      </c>
      <c r="AA276" s="10">
        <v>4.102236422</v>
      </c>
      <c r="AB276" s="10">
        <v>0.214575</v>
      </c>
      <c r="AC276" s="16">
        <f>IF(ISERROR((J276/W276)*(0.0261231)+(X276/W276)*(-0.0995367)+(P276)*(0.0847392)+(W276/V276)*(-0.0317976)+(N276)*(0.0005908)+((E276-L276)/E276)*(-0.0701565)+(-0.0064676)+0.3942664),"-",((J276/W276)*(0.0261231)+(X276/W276)*(-0.0995367)+(P276)*(0.0847392)+(W276/V276)*(-0.0317976)+(N276)*(0.0005908)+((E276-L276)/E276)*(-0.0701565)+(-0.0064676)+0.3942664))</f>
        <v>0.3144986711777875</v>
      </c>
      <c r="AD276" s="52">
        <f>AC276-AB276</f>
        <v>0.09992367117778753</v>
      </c>
      <c r="AE276" s="46">
        <f>AC276*(E276-L276-J276+M276)+J276</f>
        <v>78.68117178091352</v>
      </c>
      <c r="AF276" s="46">
        <f>AE276-F276</f>
        <v>24.681171780913516</v>
      </c>
      <c r="AG276" s="12">
        <f t="shared" si="149"/>
        <v>0.1875</v>
      </c>
      <c r="AH276" s="12">
        <f t="shared" si="150"/>
        <v>0.24115755627009647</v>
      </c>
      <c r="AI276" s="12">
        <f t="shared" si="151"/>
        <v>0.2465277777777778</v>
      </c>
      <c r="AJ276" s="12">
        <f>AH276+AI276</f>
        <v>0.4876853340478743</v>
      </c>
      <c r="AK276" s="52">
        <f t="shared" si="152"/>
        <v>0.27319851312817195</v>
      </c>
      <c r="AL276" s="52">
        <f t="shared" si="153"/>
        <v>0.32051823723766404</v>
      </c>
      <c r="AM276" s="12">
        <f t="shared" si="154"/>
        <v>0.33222629090594974</v>
      </c>
      <c r="AN276" s="52">
        <f>AL276+AM276</f>
        <v>0.6527445281436137</v>
      </c>
      <c r="AO276" s="52">
        <f t="shared" si="155"/>
        <v>0.08569851312817195</v>
      </c>
      <c r="AP276" s="52">
        <f t="shared" si="156"/>
        <v>0.07936068096756757</v>
      </c>
    </row>
    <row r="277" spans="3:42" s="29" customFormat="1" ht="12.75">
      <c r="C277" s="24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10"/>
      <c r="Q277" s="10"/>
      <c r="R277" s="10"/>
      <c r="S277" s="10"/>
      <c r="T277" s="10"/>
      <c r="U277" s="25"/>
      <c r="V277" s="25"/>
      <c r="W277" s="25"/>
      <c r="X277" s="25"/>
      <c r="Y277" s="25"/>
      <c r="Z277" s="25"/>
      <c r="AA277" s="25"/>
      <c r="AB277" s="25"/>
      <c r="AC277" s="33"/>
      <c r="AD277" s="26"/>
      <c r="AE277" s="27"/>
      <c r="AF277" s="27"/>
      <c r="AG277" s="28"/>
      <c r="AH277" s="28"/>
      <c r="AI277" s="28"/>
      <c r="AJ277" s="28"/>
      <c r="AK277" s="26"/>
      <c r="AL277" s="26"/>
      <c r="AM277" s="28"/>
      <c r="AN277" s="26"/>
      <c r="AO277" s="26"/>
      <c r="AP277" s="26"/>
    </row>
    <row r="278" spans="3:42" s="29" customFormat="1" ht="12.75">
      <c r="C278" s="24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10"/>
      <c r="Q278" s="10"/>
      <c r="R278" s="10"/>
      <c r="S278" s="10"/>
      <c r="T278" s="10"/>
      <c r="U278" s="25"/>
      <c r="V278" s="25"/>
      <c r="W278" s="25"/>
      <c r="X278" s="25"/>
      <c r="Y278" s="25"/>
      <c r="Z278" s="25"/>
      <c r="AA278" s="25"/>
      <c r="AB278" s="25"/>
      <c r="AC278" s="33"/>
      <c r="AD278" s="26"/>
      <c r="AE278" s="27"/>
      <c r="AF278" s="27"/>
      <c r="AG278" s="28"/>
      <c r="AH278" s="28"/>
      <c r="AI278" s="28"/>
      <c r="AJ278" s="28"/>
      <c r="AK278" s="26"/>
      <c r="AL278" s="26"/>
      <c r="AM278" s="28"/>
      <c r="AN278" s="26"/>
      <c r="AO278" s="26"/>
      <c r="AP278" s="26"/>
    </row>
    <row r="279" spans="3:42" s="29" customFormat="1" ht="12.75">
      <c r="C279" s="24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10"/>
      <c r="Q279" s="10"/>
      <c r="R279" s="10"/>
      <c r="S279" s="10"/>
      <c r="T279" s="10"/>
      <c r="U279" s="25"/>
      <c r="V279" s="25"/>
      <c r="W279" s="25"/>
      <c r="X279" s="25"/>
      <c r="Y279" s="25"/>
      <c r="Z279" s="25"/>
      <c r="AA279" s="25"/>
      <c r="AB279" s="25"/>
      <c r="AC279" s="33"/>
      <c r="AD279" s="26"/>
      <c r="AE279" s="27"/>
      <c r="AF279" s="27"/>
      <c r="AG279" s="28"/>
      <c r="AH279" s="28"/>
      <c r="AI279" s="28"/>
      <c r="AJ279" s="28"/>
      <c r="AK279" s="26"/>
      <c r="AL279" s="26"/>
      <c r="AM279" s="28"/>
      <c r="AN279" s="26"/>
      <c r="AO279" s="26"/>
      <c r="AP279" s="26"/>
    </row>
    <row r="280" spans="3:42" s="29" customFormat="1" ht="12.75">
      <c r="C280" s="24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10"/>
      <c r="Q280" s="10"/>
      <c r="R280" s="10"/>
      <c r="S280" s="10"/>
      <c r="T280" s="10"/>
      <c r="U280" s="25"/>
      <c r="V280" s="25"/>
      <c r="W280" s="25"/>
      <c r="X280" s="25"/>
      <c r="Y280" s="25"/>
      <c r="Z280" s="25"/>
      <c r="AA280" s="25"/>
      <c r="AB280" s="25"/>
      <c r="AC280" s="33"/>
      <c r="AD280" s="26"/>
      <c r="AE280" s="27"/>
      <c r="AF280" s="27"/>
      <c r="AG280" s="28"/>
      <c r="AH280" s="28"/>
      <c r="AI280" s="28"/>
      <c r="AJ280" s="28"/>
      <c r="AK280" s="26"/>
      <c r="AL280" s="26"/>
      <c r="AM280" s="28"/>
      <c r="AN280" s="26"/>
      <c r="AO280" s="26"/>
      <c r="AP280" s="26"/>
    </row>
    <row r="281" spans="3:42" s="29" customFormat="1" ht="12.75">
      <c r="C281" s="24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10"/>
      <c r="Q281" s="10"/>
      <c r="R281" s="10"/>
      <c r="S281" s="10"/>
      <c r="T281" s="10"/>
      <c r="U281" s="25"/>
      <c r="V281" s="25"/>
      <c r="W281" s="25"/>
      <c r="X281" s="25"/>
      <c r="Y281" s="25"/>
      <c r="Z281" s="25"/>
      <c r="AA281" s="25"/>
      <c r="AB281" s="25"/>
      <c r="AC281" s="33"/>
      <c r="AD281" s="26"/>
      <c r="AE281" s="27"/>
      <c r="AF281" s="27"/>
      <c r="AG281" s="28"/>
      <c r="AH281" s="28"/>
      <c r="AI281" s="28"/>
      <c r="AJ281" s="28"/>
      <c r="AK281" s="26"/>
      <c r="AL281" s="26"/>
      <c r="AM281" s="28"/>
      <c r="AN281" s="26"/>
      <c r="AO281" s="26"/>
      <c r="AP281" s="26"/>
    </row>
    <row r="282" spans="3:42" s="29" customFormat="1" ht="12.75">
      <c r="C282" s="24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10"/>
      <c r="Q282" s="10"/>
      <c r="R282" s="10"/>
      <c r="S282" s="10"/>
      <c r="T282" s="10"/>
      <c r="U282" s="25"/>
      <c r="V282" s="25"/>
      <c r="W282" s="25"/>
      <c r="X282" s="25"/>
      <c r="Y282" s="25"/>
      <c r="Z282" s="25"/>
      <c r="AA282" s="25"/>
      <c r="AB282" s="25"/>
      <c r="AC282" s="33"/>
      <c r="AD282" s="26"/>
      <c r="AE282" s="27"/>
      <c r="AF282" s="27"/>
      <c r="AG282" s="28"/>
      <c r="AH282" s="28"/>
      <c r="AI282" s="28"/>
      <c r="AJ282" s="28"/>
      <c r="AK282" s="26">
        <f>276-234</f>
        <v>42</v>
      </c>
      <c r="AL282" s="26"/>
      <c r="AM282" s="28"/>
      <c r="AN282" s="26"/>
      <c r="AO282" s="26"/>
      <c r="AP282" s="26"/>
    </row>
    <row r="283" spans="3:42" s="29" customFormat="1" ht="12.75">
      <c r="C283" s="24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10"/>
      <c r="Q283" s="10"/>
      <c r="R283" s="10"/>
      <c r="S283" s="10"/>
      <c r="T283" s="10"/>
      <c r="U283" s="25"/>
      <c r="V283" s="25"/>
      <c r="W283" s="25"/>
      <c r="X283" s="25"/>
      <c r="Y283" s="25"/>
      <c r="Z283" s="25"/>
      <c r="AA283" s="25"/>
      <c r="AB283" s="25"/>
      <c r="AC283" s="33"/>
      <c r="AD283" s="26"/>
      <c r="AE283" s="27"/>
      <c r="AF283" s="27"/>
      <c r="AG283" s="28"/>
      <c r="AH283" s="28"/>
      <c r="AI283" s="28"/>
      <c r="AJ283" s="28"/>
      <c r="AK283" s="26"/>
      <c r="AL283" s="26"/>
      <c r="AM283" s="28"/>
      <c r="AN283" s="26"/>
      <c r="AO283" s="26"/>
      <c r="AP283" s="26"/>
    </row>
    <row r="284" spans="3:42" s="29" customFormat="1" ht="12.75">
      <c r="C284" s="24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10"/>
      <c r="Q284" s="10"/>
      <c r="R284" s="10"/>
      <c r="S284" s="10"/>
      <c r="T284" s="10"/>
      <c r="U284" s="25"/>
      <c r="V284" s="25"/>
      <c r="W284" s="25"/>
      <c r="X284" s="25"/>
      <c r="Y284" s="25"/>
      <c r="Z284" s="25"/>
      <c r="AA284" s="25"/>
      <c r="AB284" s="25"/>
      <c r="AC284" s="33"/>
      <c r="AD284" s="26"/>
      <c r="AE284" s="27"/>
      <c r="AF284" s="27"/>
      <c r="AG284" s="28"/>
      <c r="AH284" s="28"/>
      <c r="AI284" s="28"/>
      <c r="AJ284" s="28"/>
      <c r="AK284" s="26"/>
      <c r="AL284" s="26"/>
      <c r="AM284" s="28"/>
      <c r="AN284" s="26"/>
      <c r="AO284" s="26"/>
      <c r="AP284" s="26"/>
    </row>
    <row r="285" spans="3:42" s="29" customFormat="1" ht="12.75">
      <c r="C285" s="24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10"/>
      <c r="Q285" s="10"/>
      <c r="R285" s="10"/>
      <c r="S285" s="10"/>
      <c r="T285" s="10"/>
      <c r="U285" s="25"/>
      <c r="V285" s="25"/>
      <c r="W285" s="25"/>
      <c r="X285" s="25"/>
      <c r="Y285" s="25"/>
      <c r="Z285" s="25"/>
      <c r="AA285" s="25"/>
      <c r="AB285" s="25"/>
      <c r="AC285" s="33"/>
      <c r="AD285" s="26"/>
      <c r="AE285" s="27"/>
      <c r="AF285" s="27"/>
      <c r="AG285" s="28"/>
      <c r="AH285" s="28"/>
      <c r="AI285" s="28"/>
      <c r="AJ285" s="28"/>
      <c r="AK285" s="26"/>
      <c r="AL285" s="26"/>
      <c r="AM285" s="28"/>
      <c r="AN285" s="26"/>
      <c r="AO285" s="26"/>
      <c r="AP285" s="26"/>
    </row>
    <row r="286" spans="3:42" s="29" customFormat="1" ht="12.75">
      <c r="C286" s="24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10"/>
      <c r="Q286" s="10"/>
      <c r="R286" s="10"/>
      <c r="S286" s="10"/>
      <c r="T286" s="10"/>
      <c r="U286" s="25"/>
      <c r="V286" s="25"/>
      <c r="W286" s="25"/>
      <c r="X286" s="25"/>
      <c r="Y286" s="25"/>
      <c r="Z286" s="25"/>
      <c r="AA286" s="25"/>
      <c r="AB286" s="25"/>
      <c r="AC286" s="33"/>
      <c r="AD286" s="26"/>
      <c r="AE286" s="27"/>
      <c r="AF286" s="27"/>
      <c r="AG286" s="28"/>
      <c r="AH286" s="28"/>
      <c r="AI286" s="28"/>
      <c r="AJ286" s="28"/>
      <c r="AK286" s="26"/>
      <c r="AL286" s="26"/>
      <c r="AM286" s="28"/>
      <c r="AN286" s="26"/>
      <c r="AO286" s="26"/>
      <c r="AP286" s="26"/>
    </row>
    <row r="287" spans="3:42" s="29" customFormat="1" ht="12.75"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10"/>
      <c r="Q287" s="10"/>
      <c r="R287" s="10"/>
      <c r="S287" s="10"/>
      <c r="T287" s="10"/>
      <c r="U287" s="25"/>
      <c r="V287" s="25"/>
      <c r="W287" s="25"/>
      <c r="X287" s="25"/>
      <c r="Y287" s="25"/>
      <c r="Z287" s="25"/>
      <c r="AA287" s="25"/>
      <c r="AB287" s="25"/>
      <c r="AC287" s="33"/>
      <c r="AD287" s="26"/>
      <c r="AE287" s="27"/>
      <c r="AF287" s="27"/>
      <c r="AG287" s="28"/>
      <c r="AH287" s="28"/>
      <c r="AI287" s="28"/>
      <c r="AJ287" s="28"/>
      <c r="AK287" s="26"/>
      <c r="AL287" s="26"/>
      <c r="AM287" s="28"/>
      <c r="AN287" s="26"/>
      <c r="AO287" s="26"/>
      <c r="AP287" s="26"/>
    </row>
    <row r="288" spans="3:42" s="29" customFormat="1" ht="12.75"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10"/>
      <c r="Q288" s="10"/>
      <c r="R288" s="10"/>
      <c r="S288" s="10"/>
      <c r="T288" s="10"/>
      <c r="U288" s="25"/>
      <c r="V288" s="25"/>
      <c r="W288" s="25"/>
      <c r="X288" s="25"/>
      <c r="Y288" s="25"/>
      <c r="Z288" s="25"/>
      <c r="AA288" s="25"/>
      <c r="AB288" s="25"/>
      <c r="AC288" s="33"/>
      <c r="AD288" s="26"/>
      <c r="AE288" s="27"/>
      <c r="AF288" s="27"/>
      <c r="AG288" s="28"/>
      <c r="AH288" s="28"/>
      <c r="AI288" s="28"/>
      <c r="AJ288" s="28"/>
      <c r="AK288" s="26"/>
      <c r="AL288" s="26"/>
      <c r="AM288" s="28"/>
      <c r="AN288" s="26"/>
      <c r="AO288" s="26"/>
      <c r="AP288" s="26"/>
    </row>
    <row r="289" spans="3:42" s="29" customFormat="1" ht="12.75"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10"/>
      <c r="Q289" s="10"/>
      <c r="R289" s="10"/>
      <c r="S289" s="10"/>
      <c r="T289" s="10"/>
      <c r="U289" s="25"/>
      <c r="V289" s="25"/>
      <c r="W289" s="25"/>
      <c r="X289" s="25"/>
      <c r="Y289" s="25"/>
      <c r="Z289" s="25"/>
      <c r="AA289" s="25"/>
      <c r="AB289" s="25"/>
      <c r="AC289" s="33"/>
      <c r="AD289" s="26"/>
      <c r="AE289" s="27"/>
      <c r="AF289" s="27"/>
      <c r="AG289" s="28"/>
      <c r="AH289" s="28"/>
      <c r="AI289" s="28"/>
      <c r="AJ289" s="28"/>
      <c r="AK289" s="26"/>
      <c r="AL289" s="26"/>
      <c r="AM289" s="28"/>
      <c r="AN289" s="26"/>
      <c r="AO289" s="26"/>
      <c r="AP289" s="26"/>
    </row>
    <row r="290" spans="1:48" s="25" customFormat="1" ht="12.75">
      <c r="A290" s="29"/>
      <c r="B290" s="29"/>
      <c r="C290" s="24"/>
      <c r="P290" s="10"/>
      <c r="Q290" s="10"/>
      <c r="R290" s="10"/>
      <c r="S290" s="10"/>
      <c r="T290" s="10"/>
      <c r="AC290" s="33"/>
      <c r="AD290" s="26"/>
      <c r="AE290" s="27"/>
      <c r="AF290" s="27"/>
      <c r="AG290" s="28"/>
      <c r="AH290" s="28"/>
      <c r="AI290" s="28"/>
      <c r="AJ290" s="28"/>
      <c r="AK290" s="26"/>
      <c r="AL290" s="26"/>
      <c r="AM290" s="28"/>
      <c r="AN290" s="26"/>
      <c r="AO290" s="26"/>
      <c r="AP290" s="26"/>
      <c r="AQ290" s="24"/>
      <c r="AR290" s="24"/>
      <c r="AS290" s="24"/>
      <c r="AT290" s="24"/>
      <c r="AU290" s="24"/>
      <c r="AV290" s="24"/>
    </row>
    <row r="291" spans="3:42" s="29" customFormat="1" ht="12.75"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10"/>
      <c r="Q291" s="10"/>
      <c r="R291" s="10"/>
      <c r="S291" s="10"/>
      <c r="T291" s="10"/>
      <c r="U291" s="25"/>
      <c r="V291" s="25"/>
      <c r="W291" s="25"/>
      <c r="X291" s="25"/>
      <c r="Y291" s="25"/>
      <c r="Z291" s="25"/>
      <c r="AA291" s="25"/>
      <c r="AB291" s="25"/>
      <c r="AC291" s="33"/>
      <c r="AD291" s="26"/>
      <c r="AE291" s="27"/>
      <c r="AF291" s="27"/>
      <c r="AG291" s="28"/>
      <c r="AH291" s="28"/>
      <c r="AI291" s="28"/>
      <c r="AJ291" s="28"/>
      <c r="AK291" s="26"/>
      <c r="AL291" s="26"/>
      <c r="AM291" s="28"/>
      <c r="AN291" s="26"/>
      <c r="AO291" s="26"/>
      <c r="AP291" s="26"/>
    </row>
    <row r="292" spans="3:42" s="29" customFormat="1" ht="12.75">
      <c r="C292" s="24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10"/>
      <c r="Q292" s="10"/>
      <c r="R292" s="10"/>
      <c r="S292" s="10"/>
      <c r="T292" s="10"/>
      <c r="U292" s="25"/>
      <c r="V292" s="25"/>
      <c r="W292" s="25"/>
      <c r="X292" s="25"/>
      <c r="Y292" s="25"/>
      <c r="Z292" s="25"/>
      <c r="AA292" s="25"/>
      <c r="AB292" s="25"/>
      <c r="AC292" s="33"/>
      <c r="AD292" s="26"/>
      <c r="AE292" s="27"/>
      <c r="AF292" s="27"/>
      <c r="AG292" s="28"/>
      <c r="AH292" s="28"/>
      <c r="AI292" s="28"/>
      <c r="AJ292" s="28"/>
      <c r="AK292" s="26"/>
      <c r="AL292" s="26"/>
      <c r="AM292" s="28"/>
      <c r="AN292" s="26"/>
      <c r="AO292" s="26"/>
      <c r="AP292" s="26"/>
    </row>
    <row r="293" spans="3:42" s="29" customFormat="1" ht="12.75"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10"/>
      <c r="Q293" s="10"/>
      <c r="R293" s="10"/>
      <c r="S293" s="10"/>
      <c r="T293" s="10"/>
      <c r="U293" s="25"/>
      <c r="V293" s="25"/>
      <c r="W293" s="25"/>
      <c r="X293" s="25"/>
      <c r="Y293" s="25"/>
      <c r="Z293" s="25"/>
      <c r="AA293" s="25"/>
      <c r="AB293" s="25"/>
      <c r="AC293" s="33"/>
      <c r="AD293" s="26"/>
      <c r="AE293" s="27"/>
      <c r="AF293" s="27"/>
      <c r="AG293" s="28"/>
      <c r="AH293" s="28"/>
      <c r="AI293" s="28"/>
      <c r="AJ293" s="28"/>
      <c r="AK293" s="26"/>
      <c r="AL293" s="26"/>
      <c r="AM293" s="28"/>
      <c r="AN293" s="26"/>
      <c r="AO293" s="26"/>
      <c r="AP293" s="26"/>
    </row>
    <row r="294" spans="3:42" s="29" customFormat="1" ht="12.75"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10"/>
      <c r="Q294" s="10"/>
      <c r="R294" s="10"/>
      <c r="S294" s="10"/>
      <c r="T294" s="10"/>
      <c r="U294" s="25"/>
      <c r="V294" s="25"/>
      <c r="W294" s="25"/>
      <c r="X294" s="25"/>
      <c r="Y294" s="25"/>
      <c r="Z294" s="25"/>
      <c r="AA294" s="25"/>
      <c r="AB294" s="25"/>
      <c r="AC294" s="33"/>
      <c r="AD294" s="26"/>
      <c r="AE294" s="27"/>
      <c r="AF294" s="27"/>
      <c r="AG294" s="28"/>
      <c r="AH294" s="28"/>
      <c r="AI294" s="28"/>
      <c r="AJ294" s="28"/>
      <c r="AK294" s="26"/>
      <c r="AL294" s="26"/>
      <c r="AM294" s="28"/>
      <c r="AN294" s="26"/>
      <c r="AO294" s="26"/>
      <c r="AP294" s="26"/>
    </row>
    <row r="295" spans="3:42" s="29" customFormat="1" ht="12.75"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10"/>
      <c r="Q295" s="10"/>
      <c r="R295" s="10"/>
      <c r="S295" s="10"/>
      <c r="T295" s="10"/>
      <c r="U295" s="25"/>
      <c r="V295" s="25"/>
      <c r="W295" s="25"/>
      <c r="X295" s="25"/>
      <c r="Y295" s="25"/>
      <c r="Z295" s="25"/>
      <c r="AA295" s="25"/>
      <c r="AB295" s="25"/>
      <c r="AC295" s="33"/>
      <c r="AD295" s="26"/>
      <c r="AE295" s="27"/>
      <c r="AF295" s="27"/>
      <c r="AG295" s="28"/>
      <c r="AH295" s="28"/>
      <c r="AI295" s="28"/>
      <c r="AJ295" s="28"/>
      <c r="AK295" s="26"/>
      <c r="AL295" s="26"/>
      <c r="AM295" s="28"/>
      <c r="AN295" s="26"/>
      <c r="AO295" s="26"/>
      <c r="AP295" s="26"/>
    </row>
    <row r="296" spans="3:42" s="29" customFormat="1" ht="12.75"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10"/>
      <c r="Q296" s="10"/>
      <c r="R296" s="10"/>
      <c r="S296" s="10"/>
      <c r="T296" s="10"/>
      <c r="U296" s="25"/>
      <c r="V296" s="25"/>
      <c r="W296" s="25"/>
      <c r="X296" s="25"/>
      <c r="Y296" s="25"/>
      <c r="Z296" s="25"/>
      <c r="AA296" s="25"/>
      <c r="AB296" s="25"/>
      <c r="AC296" s="33"/>
      <c r="AD296" s="26"/>
      <c r="AE296" s="27"/>
      <c r="AF296" s="27"/>
      <c r="AG296" s="28"/>
      <c r="AH296" s="28"/>
      <c r="AI296" s="28"/>
      <c r="AJ296" s="28"/>
      <c r="AK296" s="26"/>
      <c r="AL296" s="26"/>
      <c r="AM296" s="28"/>
      <c r="AN296" s="26"/>
      <c r="AO296" s="26"/>
      <c r="AP296" s="26"/>
    </row>
    <row r="297" spans="3:48" s="25" customFormat="1" ht="12.75">
      <c r="C297" s="24"/>
      <c r="P297" s="10"/>
      <c r="Q297" s="10"/>
      <c r="R297" s="10"/>
      <c r="S297" s="10"/>
      <c r="T297" s="10"/>
      <c r="AC297" s="33"/>
      <c r="AD297" s="26"/>
      <c r="AE297" s="27"/>
      <c r="AF297" s="27"/>
      <c r="AG297" s="28"/>
      <c r="AH297" s="28"/>
      <c r="AI297" s="28"/>
      <c r="AJ297" s="28"/>
      <c r="AK297" s="26"/>
      <c r="AL297" s="26"/>
      <c r="AM297" s="28"/>
      <c r="AN297" s="26"/>
      <c r="AO297" s="26"/>
      <c r="AP297" s="26"/>
      <c r="AQ297" s="24"/>
      <c r="AR297" s="24"/>
      <c r="AS297" s="24"/>
      <c r="AT297" s="24"/>
      <c r="AU297" s="24"/>
      <c r="AV297" s="24"/>
    </row>
    <row r="298" spans="3:42" s="29" customFormat="1" ht="12.75"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10"/>
      <c r="Q298" s="10"/>
      <c r="R298" s="10"/>
      <c r="S298" s="10"/>
      <c r="T298" s="10"/>
      <c r="U298" s="25"/>
      <c r="V298" s="25"/>
      <c r="W298" s="25"/>
      <c r="X298" s="25"/>
      <c r="Y298" s="25"/>
      <c r="Z298" s="25"/>
      <c r="AA298" s="25"/>
      <c r="AB298" s="25"/>
      <c r="AC298" s="33"/>
      <c r="AD298" s="26"/>
      <c r="AE298" s="27"/>
      <c r="AF298" s="27"/>
      <c r="AG298" s="28"/>
      <c r="AH298" s="28"/>
      <c r="AI298" s="28"/>
      <c r="AJ298" s="28"/>
      <c r="AK298" s="26"/>
      <c r="AL298" s="26"/>
      <c r="AM298" s="28"/>
      <c r="AN298" s="26"/>
      <c r="AO298" s="26"/>
      <c r="AP298" s="26"/>
    </row>
    <row r="299" spans="3:42" s="29" customFormat="1" ht="12.75">
      <c r="C299" s="24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10"/>
      <c r="Q299" s="10"/>
      <c r="R299" s="10"/>
      <c r="S299" s="10"/>
      <c r="T299" s="10"/>
      <c r="U299" s="25"/>
      <c r="V299" s="25"/>
      <c r="W299" s="25"/>
      <c r="X299" s="25"/>
      <c r="Y299" s="25"/>
      <c r="Z299" s="25"/>
      <c r="AA299" s="25"/>
      <c r="AB299" s="25"/>
      <c r="AC299" s="33"/>
      <c r="AD299" s="26"/>
      <c r="AE299" s="27"/>
      <c r="AF299" s="27"/>
      <c r="AG299" s="28"/>
      <c r="AH299" s="28"/>
      <c r="AI299" s="28"/>
      <c r="AJ299" s="28"/>
      <c r="AK299" s="26"/>
      <c r="AL299" s="26"/>
      <c r="AM299" s="28"/>
      <c r="AN299" s="26"/>
      <c r="AO299" s="26"/>
      <c r="AP299" s="26"/>
    </row>
    <row r="300" spans="3:42" s="29" customFormat="1" ht="12.75">
      <c r="C300" s="24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10"/>
      <c r="Q300" s="10"/>
      <c r="R300" s="10"/>
      <c r="S300" s="10"/>
      <c r="T300" s="10"/>
      <c r="U300" s="25"/>
      <c r="V300" s="25"/>
      <c r="W300" s="25"/>
      <c r="X300" s="25"/>
      <c r="Y300" s="25"/>
      <c r="Z300" s="25"/>
      <c r="AA300" s="25"/>
      <c r="AB300" s="25"/>
      <c r="AC300" s="33"/>
      <c r="AD300" s="26"/>
      <c r="AE300" s="27"/>
      <c r="AF300" s="27"/>
      <c r="AG300" s="28"/>
      <c r="AH300" s="28"/>
      <c r="AI300" s="28"/>
      <c r="AJ300" s="28"/>
      <c r="AK300" s="26"/>
      <c r="AL300" s="26"/>
      <c r="AM300" s="28"/>
      <c r="AN300" s="26"/>
      <c r="AO300" s="26"/>
      <c r="AP300" s="26"/>
    </row>
    <row r="301" spans="1:42" s="29" customFormat="1" ht="12.75">
      <c r="A301" s="25"/>
      <c r="B301" s="25"/>
      <c r="C301" s="24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10"/>
      <c r="Q301" s="10"/>
      <c r="R301" s="10"/>
      <c r="S301" s="10"/>
      <c r="T301" s="10"/>
      <c r="U301" s="25"/>
      <c r="V301" s="25"/>
      <c r="W301" s="25"/>
      <c r="X301" s="25"/>
      <c r="Y301" s="25"/>
      <c r="Z301" s="25"/>
      <c r="AA301" s="25"/>
      <c r="AB301" s="25"/>
      <c r="AC301" s="33"/>
      <c r="AD301" s="26"/>
      <c r="AE301" s="27"/>
      <c r="AF301" s="27"/>
      <c r="AG301" s="28"/>
      <c r="AH301" s="28"/>
      <c r="AI301" s="28"/>
      <c r="AJ301" s="28"/>
      <c r="AK301" s="26"/>
      <c r="AL301" s="26"/>
      <c r="AM301" s="28"/>
      <c r="AN301" s="26"/>
      <c r="AO301" s="26"/>
      <c r="AP301" s="26"/>
    </row>
    <row r="302" spans="32:42" ht="12.75">
      <c r="AF302" s="11"/>
      <c r="AG302" s="12"/>
      <c r="AH302" s="12"/>
      <c r="AI302" s="12"/>
      <c r="AJ302" s="12"/>
      <c r="AK302" s="13"/>
      <c r="AL302" s="13"/>
      <c r="AM302" s="12"/>
      <c r="AN302" s="13"/>
      <c r="AO302" s="13"/>
      <c r="AP302" s="13"/>
    </row>
  </sheetData>
  <hyperlinks>
    <hyperlink ref="AG1" r:id="rId1" tooltip="Click here to sort" display="AVG"/>
    <hyperlink ref="AH1" r:id="rId2" tooltip="Click here to sort" display="OBP"/>
    <hyperlink ref="AI1" r:id="rId3" tooltip="Click here to sort" display="SLG"/>
    <hyperlink ref="AJ1" r:id="rId4" tooltip="Click here to sort" display="OPS"/>
    <hyperlink ref="P1" r:id="rId5" display="LD%"/>
    <hyperlink ref="Q1" r:id="rId6" display="GB%"/>
    <hyperlink ref="R1" r:id="rId7" display="FB%"/>
    <hyperlink ref="S1" r:id="rId8" display="IFFB%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workbookViewId="0" topLeftCell="R1">
      <selection activeCell="AE1" sqref="A1:AE27"/>
    </sheetView>
  </sheetViews>
  <sheetFormatPr defaultColWidth="11.00390625" defaultRowHeight="12.75"/>
  <cols>
    <col min="37" max="37" width="10.75390625" style="14" customWidth="1"/>
  </cols>
  <sheetData>
    <row r="1" spans="1:41" ht="12.75">
      <c r="A1" t="s">
        <v>438</v>
      </c>
      <c r="B1" t="s">
        <v>439</v>
      </c>
      <c r="C1" t="s">
        <v>491</v>
      </c>
      <c r="D1" t="s">
        <v>493</v>
      </c>
      <c r="E1" t="s">
        <v>492</v>
      </c>
      <c r="F1" t="s">
        <v>494</v>
      </c>
      <c r="G1" t="s">
        <v>495</v>
      </c>
      <c r="H1" t="s">
        <v>496</v>
      </c>
      <c r="I1" t="s">
        <v>497</v>
      </c>
      <c r="J1" t="s">
        <v>498</v>
      </c>
      <c r="K1" t="s">
        <v>499</v>
      </c>
      <c r="L1" t="s">
        <v>500</v>
      </c>
      <c r="M1" t="s">
        <v>502</v>
      </c>
      <c r="N1" t="s">
        <v>503</v>
      </c>
      <c r="O1" t="s">
        <v>56</v>
      </c>
      <c r="P1" t="s">
        <v>284</v>
      </c>
      <c r="Q1" t="s">
        <v>285</v>
      </c>
      <c r="R1" t="s">
        <v>286</v>
      </c>
      <c r="S1" t="s">
        <v>545</v>
      </c>
      <c r="T1" t="s">
        <v>442</v>
      </c>
      <c r="U1" t="s">
        <v>501</v>
      </c>
      <c r="V1" t="s">
        <v>447</v>
      </c>
      <c r="W1" t="s">
        <v>448</v>
      </c>
      <c r="X1" t="s">
        <v>449</v>
      </c>
      <c r="Y1" t="s">
        <v>551</v>
      </c>
      <c r="Z1" t="s">
        <v>450</v>
      </c>
      <c r="AA1" t="s">
        <v>441</v>
      </c>
      <c r="AB1" t="s">
        <v>283</v>
      </c>
      <c r="AC1" t="s">
        <v>291</v>
      </c>
      <c r="AD1" s="23" t="s">
        <v>118</v>
      </c>
      <c r="AE1" t="s">
        <v>293</v>
      </c>
      <c r="AF1" s="34"/>
      <c r="AG1" s="34"/>
      <c r="AH1" s="34"/>
      <c r="AI1" s="34"/>
      <c r="AJ1" s="1"/>
      <c r="AK1" s="1"/>
      <c r="AL1" s="2"/>
      <c r="AM1" s="1"/>
      <c r="AN1" s="1"/>
      <c r="AO1" s="1"/>
    </row>
    <row r="2" spans="1:43" ht="12.75">
      <c r="A2" t="s">
        <v>515</v>
      </c>
      <c r="B2" t="s">
        <v>402</v>
      </c>
      <c r="C2" t="s">
        <v>516</v>
      </c>
      <c r="D2">
        <v>309</v>
      </c>
      <c r="E2">
        <v>286</v>
      </c>
      <c r="F2">
        <v>73</v>
      </c>
      <c r="G2">
        <v>46</v>
      </c>
      <c r="H2">
        <v>17</v>
      </c>
      <c r="I2">
        <v>3</v>
      </c>
      <c r="J2">
        <v>7</v>
      </c>
      <c r="K2">
        <v>13</v>
      </c>
      <c r="L2">
        <v>44</v>
      </c>
      <c r="M2">
        <v>4</v>
      </c>
      <c r="N2">
        <v>14</v>
      </c>
      <c r="O2">
        <v>0.09900990099009901</v>
      </c>
      <c r="P2">
        <v>0.15702479338842976</v>
      </c>
      <c r="Q2">
        <v>0.41735537190082644</v>
      </c>
      <c r="R2">
        <v>0.4256198347107438</v>
      </c>
      <c r="S2">
        <v>0.11650485436893204</v>
      </c>
      <c r="T2">
        <v>242</v>
      </c>
      <c r="U2">
        <v>2</v>
      </c>
      <c r="V2">
        <v>101</v>
      </c>
      <c r="W2">
        <v>103</v>
      </c>
      <c r="X2">
        <v>12</v>
      </c>
      <c r="Y2">
        <v>38</v>
      </c>
      <c r="Z2">
        <v>1052</v>
      </c>
      <c r="AA2">
        <v>3.4045307443365695</v>
      </c>
      <c r="AB2">
        <v>0.27615062761506276</v>
      </c>
      <c r="AC2">
        <v>0.30537516765154316</v>
      </c>
      <c r="AD2">
        <f>AC2-AB2</f>
        <v>0.029224540036480395</v>
      </c>
      <c r="AE2">
        <v>79.94773433569665</v>
      </c>
      <c r="AF2" s="12"/>
      <c r="AG2" s="12"/>
      <c r="AH2" s="12"/>
      <c r="AI2" s="12"/>
      <c r="AJ2" s="13"/>
      <c r="AK2" s="13"/>
      <c r="AL2" s="12"/>
      <c r="AM2" s="13"/>
      <c r="AN2" s="13"/>
      <c r="AO2" s="13"/>
      <c r="AQ2" s="23"/>
    </row>
    <row r="3" spans="1:41" ht="12.75">
      <c r="A3" t="s">
        <v>517</v>
      </c>
      <c r="B3" t="s">
        <v>452</v>
      </c>
      <c r="C3" t="s">
        <v>516</v>
      </c>
      <c r="D3">
        <v>598</v>
      </c>
      <c r="E3">
        <v>520</v>
      </c>
      <c r="F3">
        <v>156</v>
      </c>
      <c r="G3">
        <v>89</v>
      </c>
      <c r="H3">
        <v>39</v>
      </c>
      <c r="I3">
        <v>6</v>
      </c>
      <c r="J3">
        <v>22</v>
      </c>
      <c r="K3">
        <v>71</v>
      </c>
      <c r="L3">
        <v>88</v>
      </c>
      <c r="M3">
        <v>4</v>
      </c>
      <c r="N3">
        <v>4</v>
      </c>
      <c r="O3">
        <v>0.08092485549132948</v>
      </c>
      <c r="P3">
        <v>0.21100917431192662</v>
      </c>
      <c r="Q3">
        <v>0.3967889908256881</v>
      </c>
      <c r="R3">
        <v>0.3922018348623853</v>
      </c>
      <c r="S3">
        <v>0.1286549707602339</v>
      </c>
      <c r="T3">
        <v>436</v>
      </c>
      <c r="U3">
        <v>3</v>
      </c>
      <c r="V3">
        <v>173</v>
      </c>
      <c r="W3">
        <v>171</v>
      </c>
      <c r="X3">
        <v>22</v>
      </c>
      <c r="Y3">
        <v>92</v>
      </c>
      <c r="Z3">
        <v>2241</v>
      </c>
      <c r="AA3">
        <v>3.7474916387959865</v>
      </c>
      <c r="AB3">
        <v>0.32367149758454106</v>
      </c>
      <c r="AC3">
        <v>0.3023805216532227</v>
      </c>
      <c r="AD3" s="23">
        <f aca="true" t="shared" si="0" ref="AD3:AD27">AC3-AB3</f>
        <v>-0.021290975931318346</v>
      </c>
      <c r="AE3">
        <v>147.18678694975011</v>
      </c>
      <c r="AF3" s="12"/>
      <c r="AG3" s="12"/>
      <c r="AH3" s="12"/>
      <c r="AI3" s="12"/>
      <c r="AJ3" s="13"/>
      <c r="AK3" s="13"/>
      <c r="AL3" s="12"/>
      <c r="AM3" s="13"/>
      <c r="AN3" s="13"/>
      <c r="AO3" s="13"/>
    </row>
    <row r="4" spans="1:41" ht="12.75">
      <c r="A4" t="s">
        <v>518</v>
      </c>
      <c r="B4" t="s">
        <v>134</v>
      </c>
      <c r="C4" t="s">
        <v>516</v>
      </c>
      <c r="D4">
        <v>359</v>
      </c>
      <c r="E4">
        <v>323</v>
      </c>
      <c r="F4">
        <v>92</v>
      </c>
      <c r="G4">
        <v>58</v>
      </c>
      <c r="H4">
        <v>22</v>
      </c>
      <c r="I4">
        <v>4</v>
      </c>
      <c r="J4">
        <v>8</v>
      </c>
      <c r="K4">
        <v>31</v>
      </c>
      <c r="L4">
        <v>105</v>
      </c>
      <c r="M4">
        <v>5</v>
      </c>
      <c r="N4">
        <v>4</v>
      </c>
      <c r="O4">
        <v>0.09278350515463918</v>
      </c>
      <c r="P4">
        <v>0.19282511210762332</v>
      </c>
      <c r="Q4">
        <v>0.4349775784753363</v>
      </c>
      <c r="R4">
        <v>0.3721973094170404</v>
      </c>
      <c r="S4">
        <v>0.12048192771084337</v>
      </c>
      <c r="T4">
        <v>223</v>
      </c>
      <c r="U4">
        <v>0</v>
      </c>
      <c r="V4">
        <v>97</v>
      </c>
      <c r="W4">
        <v>83</v>
      </c>
      <c r="X4">
        <v>10</v>
      </c>
      <c r="Y4">
        <v>43</v>
      </c>
      <c r="Z4">
        <v>1421</v>
      </c>
      <c r="AA4">
        <v>3.9582172701949863</v>
      </c>
      <c r="AB4">
        <v>0.39069767441860465</v>
      </c>
      <c r="AC4">
        <v>0.3228636421311381</v>
      </c>
      <c r="AD4" s="23">
        <f t="shared" si="0"/>
        <v>-0.06783403228746654</v>
      </c>
      <c r="AE4">
        <v>77.22529396811257</v>
      </c>
      <c r="AF4" s="12"/>
      <c r="AG4" s="12"/>
      <c r="AH4" s="12"/>
      <c r="AI4" s="12"/>
      <c r="AJ4" s="13"/>
      <c r="AK4" s="13"/>
      <c r="AL4" s="12"/>
      <c r="AM4" s="13"/>
      <c r="AN4" s="13"/>
      <c r="AO4" s="13"/>
    </row>
    <row r="5" spans="1:41" ht="12.75">
      <c r="A5" t="s">
        <v>519</v>
      </c>
      <c r="B5" t="s">
        <v>62</v>
      </c>
      <c r="C5" t="s">
        <v>516</v>
      </c>
      <c r="D5">
        <v>722</v>
      </c>
      <c r="E5">
        <v>656</v>
      </c>
      <c r="F5">
        <v>193</v>
      </c>
      <c r="G5">
        <v>147</v>
      </c>
      <c r="H5">
        <v>34</v>
      </c>
      <c r="I5">
        <v>10</v>
      </c>
      <c r="J5">
        <v>2</v>
      </c>
      <c r="K5">
        <v>53</v>
      </c>
      <c r="L5">
        <v>140</v>
      </c>
      <c r="M5">
        <v>4</v>
      </c>
      <c r="N5">
        <v>61</v>
      </c>
      <c r="O5">
        <v>0.10358565737051793</v>
      </c>
      <c r="P5">
        <v>0.2661290322580645</v>
      </c>
      <c r="Q5">
        <v>0.5060483870967742</v>
      </c>
      <c r="R5">
        <v>0.22782258064516128</v>
      </c>
      <c r="S5">
        <v>0.035398230088495575</v>
      </c>
      <c r="T5">
        <v>496</v>
      </c>
      <c r="U5">
        <v>4</v>
      </c>
      <c r="V5">
        <v>251</v>
      </c>
      <c r="W5">
        <v>113</v>
      </c>
      <c r="X5">
        <v>4</v>
      </c>
      <c r="Y5">
        <v>132</v>
      </c>
      <c r="Z5">
        <v>2820</v>
      </c>
      <c r="AA5">
        <v>3.9058171745152355</v>
      </c>
      <c r="AB5">
        <v>0.3687258687258687</v>
      </c>
      <c r="AC5">
        <v>0.3587654499490866</v>
      </c>
      <c r="AD5" s="23">
        <f t="shared" si="0"/>
        <v>-0.00996041877678211</v>
      </c>
      <c r="AE5">
        <v>187.84239139213213</v>
      </c>
      <c r="AF5" s="12"/>
      <c r="AG5" s="12"/>
      <c r="AH5" s="12"/>
      <c r="AI5" s="12"/>
      <c r="AJ5" s="13"/>
      <c r="AK5" s="13"/>
      <c r="AL5" s="12"/>
      <c r="AM5" s="13"/>
      <c r="AN5" s="13"/>
      <c r="AO5" s="13"/>
    </row>
    <row r="6" spans="1:41" ht="12.75">
      <c r="A6" t="s">
        <v>58</v>
      </c>
      <c r="B6" t="s">
        <v>157</v>
      </c>
      <c r="C6" t="s">
        <v>516</v>
      </c>
      <c r="D6">
        <v>477</v>
      </c>
      <c r="E6">
        <v>450</v>
      </c>
      <c r="F6">
        <v>107</v>
      </c>
      <c r="G6">
        <v>86</v>
      </c>
      <c r="H6">
        <v>16</v>
      </c>
      <c r="I6">
        <v>0</v>
      </c>
      <c r="J6">
        <v>5</v>
      </c>
      <c r="K6">
        <v>17</v>
      </c>
      <c r="L6">
        <v>57</v>
      </c>
      <c r="M6">
        <v>6</v>
      </c>
      <c r="N6">
        <v>8</v>
      </c>
      <c r="O6">
        <v>0.05291005291005291</v>
      </c>
      <c r="P6">
        <v>0.18734177215189873</v>
      </c>
      <c r="Q6">
        <v>0.47848101265822784</v>
      </c>
      <c r="R6">
        <v>0.3341772151898734</v>
      </c>
      <c r="S6">
        <v>0.07575757575757576</v>
      </c>
      <c r="T6">
        <v>395</v>
      </c>
      <c r="U6">
        <v>3</v>
      </c>
      <c r="V6">
        <v>189</v>
      </c>
      <c r="W6">
        <v>132</v>
      </c>
      <c r="X6">
        <v>10</v>
      </c>
      <c r="Y6">
        <v>74</v>
      </c>
      <c r="Z6">
        <v>1554</v>
      </c>
      <c r="AA6">
        <v>3.257861635220126</v>
      </c>
      <c r="AB6">
        <v>0.25888324873096447</v>
      </c>
      <c r="AC6">
        <v>0.3178425122260275</v>
      </c>
      <c r="AD6" s="23">
        <f t="shared" si="0"/>
        <v>0.05895926349506303</v>
      </c>
      <c r="AE6">
        <v>130.23046153996108</v>
      </c>
      <c r="AF6" s="12"/>
      <c r="AG6" s="12"/>
      <c r="AH6" s="12"/>
      <c r="AI6" s="12"/>
      <c r="AJ6" s="13"/>
      <c r="AK6" s="13"/>
      <c r="AL6" s="12"/>
      <c r="AM6" s="13"/>
      <c r="AN6" s="13"/>
      <c r="AO6" s="13"/>
    </row>
    <row r="7" spans="1:41" ht="12.75">
      <c r="A7" t="s">
        <v>520</v>
      </c>
      <c r="B7" t="s">
        <v>262</v>
      </c>
      <c r="C7" t="s">
        <v>516</v>
      </c>
      <c r="D7">
        <v>519</v>
      </c>
      <c r="E7">
        <v>480</v>
      </c>
      <c r="F7">
        <v>119</v>
      </c>
      <c r="G7">
        <v>87</v>
      </c>
      <c r="H7">
        <v>24</v>
      </c>
      <c r="I7">
        <v>1</v>
      </c>
      <c r="J7">
        <v>7</v>
      </c>
      <c r="K7">
        <v>22</v>
      </c>
      <c r="L7">
        <v>75</v>
      </c>
      <c r="M7">
        <v>2</v>
      </c>
      <c r="N7">
        <v>14</v>
      </c>
      <c r="O7">
        <v>0.06989247311827956</v>
      </c>
      <c r="P7">
        <v>0.1728395061728395</v>
      </c>
      <c r="Q7">
        <v>0.45925925925925926</v>
      </c>
      <c r="R7">
        <v>0.36790123456790125</v>
      </c>
      <c r="S7">
        <v>0.11409395973154363</v>
      </c>
      <c r="T7">
        <v>405</v>
      </c>
      <c r="U7">
        <v>6</v>
      </c>
      <c r="V7">
        <v>186</v>
      </c>
      <c r="W7">
        <v>149</v>
      </c>
      <c r="X7">
        <v>17</v>
      </c>
      <c r="Y7">
        <v>70</v>
      </c>
      <c r="Z7">
        <v>1996</v>
      </c>
      <c r="AA7">
        <v>3.8458574181117533</v>
      </c>
      <c r="AB7">
        <v>0.28</v>
      </c>
      <c r="AC7">
        <v>0.3165624552073002</v>
      </c>
      <c r="AD7" s="23">
        <f t="shared" si="0"/>
        <v>0.03656245520730017</v>
      </c>
      <c r="AE7">
        <v>133.52852521575608</v>
      </c>
      <c r="AF7" s="12"/>
      <c r="AG7" s="12"/>
      <c r="AH7" s="12"/>
      <c r="AI7" s="12"/>
      <c r="AJ7" s="13"/>
      <c r="AK7" s="13"/>
      <c r="AL7" s="12"/>
      <c r="AM7" s="13"/>
      <c r="AN7" s="13"/>
      <c r="AO7" s="13"/>
    </row>
    <row r="8" spans="1:41" ht="12.75">
      <c r="A8" t="s">
        <v>521</v>
      </c>
      <c r="B8" t="s">
        <v>522</v>
      </c>
      <c r="C8" t="s">
        <v>516</v>
      </c>
      <c r="D8">
        <v>603</v>
      </c>
      <c r="E8">
        <v>530</v>
      </c>
      <c r="F8">
        <v>139</v>
      </c>
      <c r="G8">
        <v>101</v>
      </c>
      <c r="H8">
        <v>27</v>
      </c>
      <c r="I8">
        <v>3</v>
      </c>
      <c r="J8">
        <v>8</v>
      </c>
      <c r="K8">
        <v>61</v>
      </c>
      <c r="L8">
        <v>110</v>
      </c>
      <c r="M8">
        <v>2</v>
      </c>
      <c r="N8">
        <v>4</v>
      </c>
      <c r="O8">
        <v>0.06334841628959276</v>
      </c>
      <c r="P8">
        <v>0.17814726840855108</v>
      </c>
      <c r="Q8">
        <v>0.5249406175771971</v>
      </c>
      <c r="R8">
        <v>0.29691211401425177</v>
      </c>
      <c r="S8">
        <v>0.112</v>
      </c>
      <c r="T8">
        <v>421</v>
      </c>
      <c r="U8">
        <v>4</v>
      </c>
      <c r="V8">
        <v>221</v>
      </c>
      <c r="W8">
        <v>125</v>
      </c>
      <c r="X8">
        <v>14</v>
      </c>
      <c r="Y8">
        <v>75</v>
      </c>
      <c r="Z8">
        <v>2584</v>
      </c>
      <c r="AA8">
        <v>4.285240464344942</v>
      </c>
      <c r="AB8">
        <v>0.3164251207729469</v>
      </c>
      <c r="AC8">
        <v>0.3221303006019635</v>
      </c>
      <c r="AD8" s="23">
        <f t="shared" si="0"/>
        <v>0.005705179829016638</v>
      </c>
      <c r="AE8">
        <v>141.39076578795493</v>
      </c>
      <c r="AF8" s="12"/>
      <c r="AG8" s="12"/>
      <c r="AH8" s="12"/>
      <c r="AI8" s="12"/>
      <c r="AJ8" s="13"/>
      <c r="AK8" s="13"/>
      <c r="AL8" s="12"/>
      <c r="AM8" s="13"/>
      <c r="AN8" s="13"/>
      <c r="AO8" s="13"/>
    </row>
    <row r="9" spans="1:41" ht="12.75">
      <c r="A9" t="s">
        <v>523</v>
      </c>
      <c r="B9" t="s">
        <v>524</v>
      </c>
      <c r="C9" t="s">
        <v>516</v>
      </c>
      <c r="D9">
        <v>369</v>
      </c>
      <c r="E9">
        <v>333</v>
      </c>
      <c r="F9">
        <v>77</v>
      </c>
      <c r="G9">
        <v>54</v>
      </c>
      <c r="H9">
        <v>15</v>
      </c>
      <c r="I9">
        <v>0</v>
      </c>
      <c r="J9">
        <v>8</v>
      </c>
      <c r="K9">
        <v>28</v>
      </c>
      <c r="L9">
        <v>39</v>
      </c>
      <c r="M9">
        <v>1</v>
      </c>
      <c r="N9">
        <v>9</v>
      </c>
      <c r="O9">
        <v>0.05194805194805195</v>
      </c>
      <c r="P9">
        <v>0.1824561403508772</v>
      </c>
      <c r="Q9">
        <v>0.5403508771929825</v>
      </c>
      <c r="R9">
        <v>0.2771929824561403</v>
      </c>
      <c r="S9">
        <v>0.08860759493670886</v>
      </c>
      <c r="T9">
        <v>285</v>
      </c>
      <c r="U9">
        <v>4</v>
      </c>
      <c r="V9">
        <v>154</v>
      </c>
      <c r="W9">
        <v>79</v>
      </c>
      <c r="X9">
        <v>7</v>
      </c>
      <c r="Y9">
        <v>52</v>
      </c>
      <c r="Z9">
        <v>1349</v>
      </c>
      <c r="AA9">
        <v>3.6558265582655824</v>
      </c>
      <c r="AB9">
        <v>0.24041811846689895</v>
      </c>
      <c r="AC9">
        <v>0.3204394948897389</v>
      </c>
      <c r="AD9" s="23">
        <f t="shared" si="0"/>
        <v>0.08002137642283993</v>
      </c>
      <c r="AE9">
        <v>99.9945030844486</v>
      </c>
      <c r="AF9" s="12"/>
      <c r="AG9" s="12"/>
      <c r="AH9" s="12"/>
      <c r="AI9" s="12"/>
      <c r="AJ9" s="13"/>
      <c r="AK9" s="13"/>
      <c r="AL9" s="12"/>
      <c r="AM9" s="13"/>
      <c r="AN9" s="13"/>
      <c r="AO9" s="13"/>
    </row>
    <row r="10" spans="1:41" ht="12.75">
      <c r="A10" t="s">
        <v>525</v>
      </c>
      <c r="B10" t="s">
        <v>526</v>
      </c>
      <c r="C10" t="s">
        <v>516</v>
      </c>
      <c r="D10">
        <v>372</v>
      </c>
      <c r="E10">
        <v>311</v>
      </c>
      <c r="F10">
        <v>65</v>
      </c>
      <c r="G10">
        <v>38</v>
      </c>
      <c r="H10">
        <v>12</v>
      </c>
      <c r="I10">
        <v>1</v>
      </c>
      <c r="J10">
        <v>14</v>
      </c>
      <c r="K10">
        <v>48</v>
      </c>
      <c r="L10">
        <v>105</v>
      </c>
      <c r="M10">
        <v>5</v>
      </c>
      <c r="N10">
        <v>7</v>
      </c>
      <c r="O10">
        <v>0.09859154929577464</v>
      </c>
      <c r="P10">
        <v>0.18009478672985782</v>
      </c>
      <c r="Q10">
        <v>0.33649289099526064</v>
      </c>
      <c r="R10">
        <v>0.4834123222748815</v>
      </c>
      <c r="S10">
        <v>0.09803921568627451</v>
      </c>
      <c r="T10">
        <v>211</v>
      </c>
      <c r="U10">
        <v>8</v>
      </c>
      <c r="V10">
        <v>71</v>
      </c>
      <c r="W10">
        <v>102</v>
      </c>
      <c r="X10">
        <v>10</v>
      </c>
      <c r="Y10">
        <v>38</v>
      </c>
      <c r="Z10">
        <v>1480</v>
      </c>
      <c r="AA10">
        <v>3.978494623655914</v>
      </c>
      <c r="AB10">
        <v>0.25888324873096447</v>
      </c>
      <c r="AC10">
        <v>0.3015001218013743</v>
      </c>
      <c r="AD10" s="23">
        <f t="shared" si="0"/>
        <v>0.042616873070409844</v>
      </c>
      <c r="AE10">
        <v>73.41905278969938</v>
      </c>
      <c r="AF10" s="12"/>
      <c r="AG10" s="12"/>
      <c r="AH10" s="12"/>
      <c r="AI10" s="12"/>
      <c r="AJ10" s="13"/>
      <c r="AK10" s="13"/>
      <c r="AL10" s="12"/>
      <c r="AM10" s="13"/>
      <c r="AN10" s="13"/>
      <c r="AO10" s="13"/>
    </row>
    <row r="11" spans="1:41" ht="12.75">
      <c r="A11" t="s">
        <v>527</v>
      </c>
      <c r="B11" t="s">
        <v>528</v>
      </c>
      <c r="C11" t="s">
        <v>516</v>
      </c>
      <c r="D11">
        <v>376</v>
      </c>
      <c r="E11">
        <v>337</v>
      </c>
      <c r="F11">
        <v>91</v>
      </c>
      <c r="G11">
        <v>64</v>
      </c>
      <c r="H11">
        <v>21</v>
      </c>
      <c r="I11">
        <v>1</v>
      </c>
      <c r="J11">
        <v>5</v>
      </c>
      <c r="K11">
        <v>33</v>
      </c>
      <c r="L11">
        <v>46</v>
      </c>
      <c r="M11">
        <v>0</v>
      </c>
      <c r="N11">
        <v>3</v>
      </c>
      <c r="O11">
        <v>0.035398230088495575</v>
      </c>
      <c r="P11">
        <v>0.20344827586206896</v>
      </c>
      <c r="Q11">
        <v>0.3896551724137931</v>
      </c>
      <c r="R11">
        <v>0.4068965517241379</v>
      </c>
      <c r="S11">
        <v>0.16101694915254236</v>
      </c>
      <c r="T11">
        <v>290</v>
      </c>
      <c r="U11">
        <v>5</v>
      </c>
      <c r="V11">
        <v>113</v>
      </c>
      <c r="W11">
        <v>118</v>
      </c>
      <c r="X11">
        <v>19</v>
      </c>
      <c r="Y11">
        <v>59</v>
      </c>
      <c r="Z11">
        <v>1486</v>
      </c>
      <c r="AA11">
        <v>3.952127659574468</v>
      </c>
      <c r="AB11">
        <v>0.3006993006993007</v>
      </c>
      <c r="AC11">
        <v>0.2957950469542482</v>
      </c>
      <c r="AD11" s="23">
        <f t="shared" si="0"/>
        <v>-0.004904253745052489</v>
      </c>
      <c r="AE11">
        <v>89.59637547892027</v>
      </c>
      <c r="AF11" s="12"/>
      <c r="AG11" s="12"/>
      <c r="AH11" s="12"/>
      <c r="AI11" s="12"/>
      <c r="AJ11" s="13"/>
      <c r="AK11" s="13"/>
      <c r="AL11" s="12"/>
      <c r="AM11" s="13"/>
      <c r="AN11" s="13"/>
      <c r="AO11" s="13"/>
    </row>
    <row r="12" spans="1:41" ht="12.75">
      <c r="A12" t="s">
        <v>529</v>
      </c>
      <c r="B12" t="s">
        <v>380</v>
      </c>
      <c r="C12" t="s">
        <v>516</v>
      </c>
      <c r="D12">
        <v>571</v>
      </c>
      <c r="E12">
        <v>520</v>
      </c>
      <c r="F12">
        <v>128</v>
      </c>
      <c r="G12">
        <v>90</v>
      </c>
      <c r="H12">
        <v>27</v>
      </c>
      <c r="I12">
        <v>3</v>
      </c>
      <c r="J12">
        <v>8</v>
      </c>
      <c r="K12">
        <v>35</v>
      </c>
      <c r="L12">
        <v>72</v>
      </c>
      <c r="M12">
        <v>7</v>
      </c>
      <c r="N12">
        <v>21</v>
      </c>
      <c r="O12">
        <v>0.07228915662650602</v>
      </c>
      <c r="P12">
        <v>0.21238938053097345</v>
      </c>
      <c r="Q12">
        <v>0.3672566371681416</v>
      </c>
      <c r="R12">
        <v>0.42035398230088494</v>
      </c>
      <c r="S12">
        <v>0.13157894736842105</v>
      </c>
      <c r="T12">
        <v>452</v>
      </c>
      <c r="U12">
        <v>7</v>
      </c>
      <c r="V12">
        <v>166</v>
      </c>
      <c r="W12">
        <v>190</v>
      </c>
      <c r="X12">
        <v>25</v>
      </c>
      <c r="Y12">
        <v>96</v>
      </c>
      <c r="Z12">
        <v>2113</v>
      </c>
      <c r="AA12">
        <v>3.7005253940455343</v>
      </c>
      <c r="AB12">
        <v>0.2684563758389262</v>
      </c>
      <c r="AC12">
        <v>0.3068586223283917</v>
      </c>
      <c r="AD12" s="23">
        <f t="shared" si="0"/>
        <v>0.0384022464894655</v>
      </c>
      <c r="AE12">
        <v>145.14143585927698</v>
      </c>
      <c r="AF12" s="12"/>
      <c r="AG12" s="12"/>
      <c r="AH12" s="12"/>
      <c r="AI12" s="12"/>
      <c r="AJ12" s="13"/>
      <c r="AK12" s="13"/>
      <c r="AL12" s="12"/>
      <c r="AM12" s="13"/>
      <c r="AN12" s="13"/>
      <c r="AO12" s="13"/>
    </row>
    <row r="13" spans="1:41" ht="12.75">
      <c r="A13" t="s">
        <v>0</v>
      </c>
      <c r="B13" t="s">
        <v>530</v>
      </c>
      <c r="C13" t="s">
        <v>516</v>
      </c>
      <c r="D13">
        <v>390</v>
      </c>
      <c r="E13">
        <v>352</v>
      </c>
      <c r="F13">
        <v>86</v>
      </c>
      <c r="G13">
        <v>63</v>
      </c>
      <c r="H13">
        <v>17</v>
      </c>
      <c r="I13">
        <v>1</v>
      </c>
      <c r="J13">
        <v>5</v>
      </c>
      <c r="K13">
        <v>32</v>
      </c>
      <c r="L13">
        <v>53</v>
      </c>
      <c r="M13">
        <v>3</v>
      </c>
      <c r="N13">
        <v>3</v>
      </c>
      <c r="O13">
        <v>0.0625</v>
      </c>
      <c r="P13">
        <v>0.20860927152317882</v>
      </c>
      <c r="Q13">
        <v>0.423841059602649</v>
      </c>
      <c r="R13">
        <v>0.3675496688741722</v>
      </c>
      <c r="S13">
        <v>0.0990990990990991</v>
      </c>
      <c r="T13">
        <v>302</v>
      </c>
      <c r="U13">
        <v>3</v>
      </c>
      <c r="V13">
        <v>128</v>
      </c>
      <c r="W13">
        <v>111</v>
      </c>
      <c r="X13">
        <v>11</v>
      </c>
      <c r="Y13">
        <v>63</v>
      </c>
      <c r="Z13">
        <v>1448</v>
      </c>
      <c r="AA13">
        <v>3.712820512820513</v>
      </c>
      <c r="AB13">
        <v>0.2727272727272727</v>
      </c>
      <c r="AC13">
        <v>0.306255522981378</v>
      </c>
      <c r="AD13" s="23">
        <f t="shared" si="0"/>
        <v>0.033528250254105274</v>
      </c>
      <c r="AE13">
        <v>95.95960615578613</v>
      </c>
      <c r="AF13" s="12"/>
      <c r="AG13" s="12"/>
      <c r="AH13" s="12"/>
      <c r="AI13" s="12"/>
      <c r="AJ13" s="13"/>
      <c r="AK13" s="13"/>
      <c r="AL13" s="12"/>
      <c r="AM13" s="13"/>
      <c r="AN13" s="13"/>
      <c r="AO13" s="13"/>
    </row>
    <row r="14" spans="1:41" ht="12.75">
      <c r="A14" t="s">
        <v>455</v>
      </c>
      <c r="B14" t="s">
        <v>531</v>
      </c>
      <c r="C14" t="s">
        <v>516</v>
      </c>
      <c r="D14">
        <v>613</v>
      </c>
      <c r="E14">
        <v>545</v>
      </c>
      <c r="F14">
        <v>121</v>
      </c>
      <c r="G14">
        <v>66</v>
      </c>
      <c r="H14">
        <v>27</v>
      </c>
      <c r="I14">
        <v>7</v>
      </c>
      <c r="J14">
        <v>21</v>
      </c>
      <c r="K14">
        <v>60</v>
      </c>
      <c r="L14">
        <v>163</v>
      </c>
      <c r="M14">
        <v>0</v>
      </c>
      <c r="N14">
        <v>16</v>
      </c>
      <c r="O14">
        <v>0.07432432432432433</v>
      </c>
      <c r="P14">
        <v>0.20424403183023873</v>
      </c>
      <c r="Q14">
        <v>0.3925729442970822</v>
      </c>
      <c r="R14">
        <v>0.40318302387267907</v>
      </c>
      <c r="S14">
        <v>0.046052631578947366</v>
      </c>
      <c r="T14">
        <v>377</v>
      </c>
      <c r="U14">
        <v>4</v>
      </c>
      <c r="V14">
        <v>148</v>
      </c>
      <c r="W14">
        <v>152</v>
      </c>
      <c r="X14">
        <v>7</v>
      </c>
      <c r="Y14">
        <v>77</v>
      </c>
      <c r="Z14">
        <v>2484</v>
      </c>
      <c r="AA14">
        <v>4.052202283849918</v>
      </c>
      <c r="AB14">
        <v>0.2770083102493075</v>
      </c>
      <c r="AC14">
        <v>0.33030700511342764</v>
      </c>
      <c r="AD14" s="23">
        <f t="shared" si="0"/>
        <v>0.053298694864120144</v>
      </c>
      <c r="AE14">
        <v>140.22571399858248</v>
      </c>
      <c r="AF14" s="12"/>
      <c r="AG14" s="12"/>
      <c r="AH14" s="12"/>
      <c r="AI14" s="12"/>
      <c r="AJ14" s="13"/>
      <c r="AK14" s="13"/>
      <c r="AL14" s="12"/>
      <c r="AM14" s="13"/>
      <c r="AN14" s="13"/>
      <c r="AO14" s="13"/>
    </row>
    <row r="15" spans="1:41" ht="12.75">
      <c r="A15" t="s">
        <v>532</v>
      </c>
      <c r="B15" t="s">
        <v>274</v>
      </c>
      <c r="C15" t="s">
        <v>516</v>
      </c>
      <c r="D15">
        <v>400</v>
      </c>
      <c r="E15">
        <v>379</v>
      </c>
      <c r="F15">
        <v>105</v>
      </c>
      <c r="G15">
        <v>79</v>
      </c>
      <c r="H15">
        <v>20</v>
      </c>
      <c r="I15">
        <v>0</v>
      </c>
      <c r="J15">
        <v>6</v>
      </c>
      <c r="K15">
        <v>12</v>
      </c>
      <c r="L15">
        <v>24</v>
      </c>
      <c r="M15">
        <v>4</v>
      </c>
      <c r="N15">
        <v>0</v>
      </c>
      <c r="O15">
        <v>0.03529411764705882</v>
      </c>
      <c r="P15">
        <v>0.23743016759776536</v>
      </c>
      <c r="Q15">
        <v>0.4748603351955307</v>
      </c>
      <c r="R15">
        <v>0.2877094972067039</v>
      </c>
      <c r="S15">
        <v>0.08737864077669903</v>
      </c>
      <c r="T15">
        <v>358</v>
      </c>
      <c r="U15">
        <v>2</v>
      </c>
      <c r="V15">
        <v>170</v>
      </c>
      <c r="W15">
        <v>103</v>
      </c>
      <c r="X15">
        <v>9</v>
      </c>
      <c r="Y15">
        <v>85</v>
      </c>
      <c r="Z15">
        <v>1367</v>
      </c>
      <c r="AA15">
        <v>3.4175</v>
      </c>
      <c r="AB15">
        <v>0.2804532577903683</v>
      </c>
      <c r="AC15">
        <v>0.31555303100946974</v>
      </c>
      <c r="AD15" s="23">
        <f t="shared" si="0"/>
        <v>0.03509977321910146</v>
      </c>
      <c r="AE15">
        <v>117.35413257224334</v>
      </c>
      <c r="AF15" s="12"/>
      <c r="AG15" s="12"/>
      <c r="AH15" s="12"/>
      <c r="AI15" s="12"/>
      <c r="AJ15" s="13"/>
      <c r="AK15" s="13"/>
      <c r="AL15" s="12"/>
      <c r="AM15" s="13"/>
      <c r="AN15" s="13"/>
      <c r="AO15" s="13"/>
    </row>
    <row r="16" spans="1:41" ht="12.75">
      <c r="A16" t="s">
        <v>451</v>
      </c>
      <c r="B16" t="s">
        <v>533</v>
      </c>
      <c r="C16" t="s">
        <v>516</v>
      </c>
      <c r="D16">
        <v>477</v>
      </c>
      <c r="E16">
        <v>435</v>
      </c>
      <c r="F16">
        <v>116</v>
      </c>
      <c r="G16">
        <v>78</v>
      </c>
      <c r="H16">
        <v>17</v>
      </c>
      <c r="I16">
        <v>2</v>
      </c>
      <c r="J16">
        <v>19</v>
      </c>
      <c r="K16">
        <v>33</v>
      </c>
      <c r="L16">
        <v>110</v>
      </c>
      <c r="M16">
        <v>3</v>
      </c>
      <c r="N16">
        <v>2</v>
      </c>
      <c r="O16">
        <v>0.05309734513274336</v>
      </c>
      <c r="P16">
        <v>0.22560975609756098</v>
      </c>
      <c r="Q16">
        <v>0.3445121951219512</v>
      </c>
      <c r="R16">
        <v>0.4298780487804878</v>
      </c>
      <c r="S16">
        <v>0.028368794326241134</v>
      </c>
      <c r="T16">
        <v>328</v>
      </c>
      <c r="U16">
        <v>6</v>
      </c>
      <c r="V16">
        <v>113</v>
      </c>
      <c r="W16">
        <v>141</v>
      </c>
      <c r="X16">
        <v>4</v>
      </c>
      <c r="Y16">
        <v>74</v>
      </c>
      <c r="Z16">
        <v>1952</v>
      </c>
      <c r="AA16">
        <v>4.0922431865828095</v>
      </c>
      <c r="AB16">
        <v>0.313915857605178</v>
      </c>
      <c r="AC16">
        <v>0.3173417864230519</v>
      </c>
      <c r="AD16" s="23">
        <f t="shared" si="0"/>
        <v>0.0034259288178739022</v>
      </c>
      <c r="AE16">
        <v>117.02483306529321</v>
      </c>
      <c r="AF16" s="12"/>
      <c r="AG16" s="12"/>
      <c r="AH16" s="12"/>
      <c r="AI16" s="12"/>
      <c r="AJ16" s="13"/>
      <c r="AK16" s="13"/>
      <c r="AL16" s="12"/>
      <c r="AM16" s="13"/>
      <c r="AN16" s="13"/>
      <c r="AO16" s="13"/>
    </row>
    <row r="17" spans="1:41" ht="12.75">
      <c r="A17" t="s">
        <v>534</v>
      </c>
      <c r="B17" t="s">
        <v>476</v>
      </c>
      <c r="C17" t="s">
        <v>516</v>
      </c>
      <c r="D17">
        <v>558</v>
      </c>
      <c r="E17">
        <v>490</v>
      </c>
      <c r="F17">
        <v>116</v>
      </c>
      <c r="G17">
        <v>80</v>
      </c>
      <c r="H17">
        <v>23</v>
      </c>
      <c r="I17">
        <v>0</v>
      </c>
      <c r="J17">
        <v>13</v>
      </c>
      <c r="K17">
        <v>51</v>
      </c>
      <c r="L17">
        <v>124</v>
      </c>
      <c r="M17">
        <v>6</v>
      </c>
      <c r="N17">
        <v>1</v>
      </c>
      <c r="O17">
        <v>0.03968253968253968</v>
      </c>
      <c r="P17">
        <v>0.1935483870967742</v>
      </c>
      <c r="Q17">
        <v>0.3387096774193548</v>
      </c>
      <c r="R17">
        <v>0.46774193548387094</v>
      </c>
      <c r="S17">
        <v>0.10919540229885058</v>
      </c>
      <c r="T17">
        <v>372</v>
      </c>
      <c r="U17">
        <v>4</v>
      </c>
      <c r="V17">
        <v>126</v>
      </c>
      <c r="W17">
        <v>174</v>
      </c>
      <c r="X17">
        <v>19</v>
      </c>
      <c r="Y17">
        <v>72</v>
      </c>
      <c r="Z17">
        <v>2075</v>
      </c>
      <c r="AA17">
        <v>3.718637992831541</v>
      </c>
      <c r="AB17">
        <v>0.28690807799442897</v>
      </c>
      <c r="AC17">
        <v>0.2967136474160109</v>
      </c>
      <c r="AD17" s="23">
        <f t="shared" si="0"/>
        <v>0.00980556942158195</v>
      </c>
      <c r="AE17">
        <v>119.23556271282291</v>
      </c>
      <c r="AF17" s="12"/>
      <c r="AG17" s="12"/>
      <c r="AH17" s="12"/>
      <c r="AI17" s="12"/>
      <c r="AJ17" s="13"/>
      <c r="AK17" s="13"/>
      <c r="AL17" s="12"/>
      <c r="AM17" s="13"/>
      <c r="AN17" s="13"/>
      <c r="AO17" s="13"/>
    </row>
    <row r="18" spans="1:41" ht="12.75">
      <c r="A18" t="s">
        <v>535</v>
      </c>
      <c r="B18" t="s">
        <v>536</v>
      </c>
      <c r="C18" t="s">
        <v>516</v>
      </c>
      <c r="D18">
        <v>440</v>
      </c>
      <c r="E18">
        <v>394</v>
      </c>
      <c r="F18">
        <v>92</v>
      </c>
      <c r="G18">
        <v>61</v>
      </c>
      <c r="H18">
        <v>21</v>
      </c>
      <c r="I18">
        <v>1</v>
      </c>
      <c r="J18">
        <v>9</v>
      </c>
      <c r="K18">
        <v>42</v>
      </c>
      <c r="L18">
        <v>88</v>
      </c>
      <c r="M18">
        <v>1</v>
      </c>
      <c r="N18">
        <v>2</v>
      </c>
      <c r="O18">
        <v>0.0425531914893617</v>
      </c>
      <c r="P18">
        <v>0.18627450980392157</v>
      </c>
      <c r="Q18">
        <v>0.46078431372549017</v>
      </c>
      <c r="R18">
        <v>0.35294117647058826</v>
      </c>
      <c r="S18">
        <v>0.06481481481481481</v>
      </c>
      <c r="T18">
        <v>306</v>
      </c>
      <c r="U18">
        <v>2</v>
      </c>
      <c r="V18">
        <v>141</v>
      </c>
      <c r="W18">
        <v>108</v>
      </c>
      <c r="X18">
        <v>7</v>
      </c>
      <c r="Y18">
        <v>57</v>
      </c>
      <c r="Z18">
        <v>1671</v>
      </c>
      <c r="AA18">
        <v>3.797727272727273</v>
      </c>
      <c r="AB18">
        <v>0.2785234899328859</v>
      </c>
      <c r="AC18">
        <v>0.32276102016831343</v>
      </c>
      <c r="AD18" s="23">
        <f t="shared" si="0"/>
        <v>0.044237530235427536</v>
      </c>
      <c r="AE18">
        <v>105.18010434263364</v>
      </c>
      <c r="AF18" s="12"/>
      <c r="AG18" s="12"/>
      <c r="AH18" s="12"/>
      <c r="AI18" s="12"/>
      <c r="AJ18" s="13"/>
      <c r="AK18" s="13"/>
      <c r="AL18" s="12"/>
      <c r="AM18" s="13"/>
      <c r="AN18" s="13"/>
      <c r="AO18" s="13"/>
    </row>
    <row r="19" spans="1:41" ht="12.75">
      <c r="A19" t="s">
        <v>537</v>
      </c>
      <c r="B19" t="s">
        <v>325</v>
      </c>
      <c r="C19" t="s">
        <v>516</v>
      </c>
      <c r="D19">
        <v>397</v>
      </c>
      <c r="E19">
        <v>368</v>
      </c>
      <c r="F19">
        <v>88</v>
      </c>
      <c r="G19">
        <v>59</v>
      </c>
      <c r="H19">
        <v>20</v>
      </c>
      <c r="I19">
        <v>3</v>
      </c>
      <c r="J19">
        <v>6</v>
      </c>
      <c r="K19">
        <v>17</v>
      </c>
      <c r="L19">
        <v>77</v>
      </c>
      <c r="M19">
        <v>2</v>
      </c>
      <c r="N19">
        <v>13</v>
      </c>
      <c r="O19">
        <v>0.08661417322834646</v>
      </c>
      <c r="P19">
        <v>0.16236162361623616</v>
      </c>
      <c r="Q19">
        <v>0.46863468634686345</v>
      </c>
      <c r="R19">
        <v>0.36900369003690037</v>
      </c>
      <c r="S19">
        <v>0.24</v>
      </c>
      <c r="T19">
        <v>271</v>
      </c>
      <c r="U19">
        <v>1</v>
      </c>
      <c r="V19">
        <v>127</v>
      </c>
      <c r="W19">
        <v>100</v>
      </c>
      <c r="X19">
        <v>24</v>
      </c>
      <c r="Y19">
        <v>44</v>
      </c>
      <c r="Z19">
        <v>1304</v>
      </c>
      <c r="AA19">
        <v>3.2846347607052895</v>
      </c>
      <c r="AB19">
        <v>0.2857142857142857</v>
      </c>
      <c r="AC19">
        <v>0.30831252260656533</v>
      </c>
      <c r="AD19" s="23">
        <f t="shared" si="0"/>
        <v>0.022598236892279633</v>
      </c>
      <c r="AE19">
        <v>94.45268772527645</v>
      </c>
      <c r="AF19" s="12"/>
      <c r="AG19" s="12"/>
      <c r="AH19" s="12"/>
      <c r="AI19" s="12"/>
      <c r="AJ19" s="13"/>
      <c r="AK19" s="13"/>
      <c r="AL19" s="12"/>
      <c r="AM19" s="13"/>
      <c r="AN19" s="13"/>
      <c r="AO19" s="13"/>
    </row>
    <row r="20" spans="1:41" ht="12.75">
      <c r="A20" t="s">
        <v>538</v>
      </c>
      <c r="B20" t="s">
        <v>253</v>
      </c>
      <c r="C20" t="s">
        <v>516</v>
      </c>
      <c r="D20">
        <v>668</v>
      </c>
      <c r="E20">
        <v>606</v>
      </c>
      <c r="F20">
        <v>190</v>
      </c>
      <c r="G20">
        <v>125</v>
      </c>
      <c r="H20">
        <v>38</v>
      </c>
      <c r="I20">
        <v>5</v>
      </c>
      <c r="J20">
        <v>22</v>
      </c>
      <c r="K20">
        <v>56</v>
      </c>
      <c r="L20">
        <v>124</v>
      </c>
      <c r="M20">
        <v>5</v>
      </c>
      <c r="N20">
        <v>8</v>
      </c>
      <c r="O20">
        <v>0.088</v>
      </c>
      <c r="P20">
        <v>0.17864476386036962</v>
      </c>
      <c r="Q20">
        <v>0.5133470225872689</v>
      </c>
      <c r="R20">
        <v>0.3080082135523614</v>
      </c>
      <c r="S20">
        <v>0.13333333333333333</v>
      </c>
      <c r="T20">
        <v>487</v>
      </c>
      <c r="U20">
        <v>1</v>
      </c>
      <c r="V20">
        <v>250</v>
      </c>
      <c r="W20">
        <v>150</v>
      </c>
      <c r="X20">
        <v>20</v>
      </c>
      <c r="Y20">
        <v>87</v>
      </c>
      <c r="Z20">
        <v>2579</v>
      </c>
      <c r="AA20">
        <v>3.8607784431137726</v>
      </c>
      <c r="AB20">
        <v>0.36129032258064514</v>
      </c>
      <c r="AC20">
        <v>0.32219117109329193</v>
      </c>
      <c r="AD20" s="23">
        <f t="shared" si="0"/>
        <v>-0.03909915148735321</v>
      </c>
      <c r="AE20">
        <v>171.82766865471763</v>
      </c>
      <c r="AF20" s="12"/>
      <c r="AG20" s="12"/>
      <c r="AH20" s="12"/>
      <c r="AI20" s="12"/>
      <c r="AJ20" s="13"/>
      <c r="AK20" s="13"/>
      <c r="AL20" s="12"/>
      <c r="AM20" s="13"/>
      <c r="AN20" s="13"/>
      <c r="AO20" s="13"/>
    </row>
    <row r="21" spans="1:41" ht="12.75">
      <c r="A21" t="s">
        <v>408</v>
      </c>
      <c r="B21" t="s">
        <v>409</v>
      </c>
      <c r="C21" t="s">
        <v>516</v>
      </c>
      <c r="D21">
        <v>526</v>
      </c>
      <c r="E21">
        <v>471</v>
      </c>
      <c r="F21">
        <v>106</v>
      </c>
      <c r="G21">
        <v>62</v>
      </c>
      <c r="H21">
        <v>24</v>
      </c>
      <c r="I21">
        <v>6</v>
      </c>
      <c r="J21">
        <v>14</v>
      </c>
      <c r="K21">
        <v>50</v>
      </c>
      <c r="L21">
        <v>116</v>
      </c>
      <c r="M21">
        <v>3</v>
      </c>
      <c r="N21">
        <v>5</v>
      </c>
      <c r="O21">
        <v>0.015873015873015872</v>
      </c>
      <c r="P21">
        <v>0.16477272727272727</v>
      </c>
      <c r="Q21">
        <v>0.35795454545454547</v>
      </c>
      <c r="R21">
        <v>0.4772727272727273</v>
      </c>
      <c r="S21">
        <v>0.15476190476190477</v>
      </c>
      <c r="T21">
        <v>352</v>
      </c>
      <c r="U21">
        <v>0</v>
      </c>
      <c r="V21">
        <v>126</v>
      </c>
      <c r="W21">
        <v>168</v>
      </c>
      <c r="X21">
        <v>26</v>
      </c>
      <c r="Y21">
        <v>58</v>
      </c>
      <c r="Z21">
        <v>2023</v>
      </c>
      <c r="AA21">
        <v>3.846007604562738</v>
      </c>
      <c r="AB21">
        <v>0.26744186046511625</v>
      </c>
      <c r="AC21">
        <v>0.2961497865578485</v>
      </c>
      <c r="AD21" s="23">
        <f t="shared" si="0"/>
        <v>0.02870792609273226</v>
      </c>
      <c r="AE21">
        <v>115.98315357844726</v>
      </c>
      <c r="AF21" s="12"/>
      <c r="AG21" s="12"/>
      <c r="AH21" s="12"/>
      <c r="AI21" s="12"/>
      <c r="AJ21" s="13"/>
      <c r="AK21" s="13"/>
      <c r="AL21" s="12"/>
      <c r="AM21" s="13"/>
      <c r="AN21" s="13"/>
      <c r="AO21" s="13"/>
    </row>
    <row r="22" spans="1:41" ht="12.75">
      <c r="A22" t="s">
        <v>410</v>
      </c>
      <c r="B22" t="s">
        <v>386</v>
      </c>
      <c r="C22" t="s">
        <v>516</v>
      </c>
      <c r="D22">
        <v>521</v>
      </c>
      <c r="E22">
        <v>466</v>
      </c>
      <c r="F22">
        <v>120</v>
      </c>
      <c r="G22">
        <v>85</v>
      </c>
      <c r="H22">
        <v>23</v>
      </c>
      <c r="I22">
        <v>1</v>
      </c>
      <c r="J22">
        <v>11</v>
      </c>
      <c r="K22">
        <v>43</v>
      </c>
      <c r="L22">
        <v>76</v>
      </c>
      <c r="M22">
        <v>9</v>
      </c>
      <c r="N22">
        <v>5</v>
      </c>
      <c r="O22">
        <v>0.04046242774566474</v>
      </c>
      <c r="P22">
        <v>0.21303258145363407</v>
      </c>
      <c r="Q22">
        <v>0.43358395989974935</v>
      </c>
      <c r="R22">
        <v>0.3533834586466165</v>
      </c>
      <c r="S22">
        <v>0.16312056737588654</v>
      </c>
      <c r="T22">
        <v>399</v>
      </c>
      <c r="U22">
        <v>3</v>
      </c>
      <c r="V22">
        <v>173</v>
      </c>
      <c r="W22">
        <v>141</v>
      </c>
      <c r="X22">
        <v>23</v>
      </c>
      <c r="Y22">
        <v>85</v>
      </c>
      <c r="Z22">
        <v>1865</v>
      </c>
      <c r="AA22">
        <v>3.579654510556622</v>
      </c>
      <c r="AB22">
        <v>0.2809278350515464</v>
      </c>
      <c r="AC22">
        <v>0.30839217820491605</v>
      </c>
      <c r="AD22" s="23">
        <f t="shared" si="0"/>
        <v>0.027464343153369652</v>
      </c>
      <c r="AE22">
        <v>130.6610062716226</v>
      </c>
      <c r="AF22" s="12"/>
      <c r="AG22" s="12"/>
      <c r="AH22" s="12"/>
      <c r="AI22" s="12"/>
      <c r="AJ22" s="13"/>
      <c r="AK22" s="13"/>
      <c r="AL22" s="12"/>
      <c r="AM22" s="13"/>
      <c r="AN22" s="13"/>
      <c r="AO22" s="13"/>
    </row>
    <row r="23" spans="1:41" ht="12.75">
      <c r="A23" t="s">
        <v>411</v>
      </c>
      <c r="B23" t="s">
        <v>412</v>
      </c>
      <c r="C23" t="s">
        <v>516</v>
      </c>
      <c r="D23">
        <v>338</v>
      </c>
      <c r="E23">
        <v>302</v>
      </c>
      <c r="F23">
        <v>73</v>
      </c>
      <c r="G23">
        <v>58</v>
      </c>
      <c r="H23">
        <v>10</v>
      </c>
      <c r="I23">
        <v>3</v>
      </c>
      <c r="J23">
        <v>2</v>
      </c>
      <c r="K23">
        <v>28</v>
      </c>
      <c r="L23">
        <v>70</v>
      </c>
      <c r="M23">
        <v>1</v>
      </c>
      <c r="N23">
        <v>22</v>
      </c>
      <c r="O23">
        <v>0.1368421052631579</v>
      </c>
      <c r="P23">
        <v>0.2570093457943925</v>
      </c>
      <c r="Q23">
        <v>0.4439252336448598</v>
      </c>
      <c r="R23">
        <v>0.29906542056074764</v>
      </c>
      <c r="S23">
        <v>0.078125</v>
      </c>
      <c r="T23">
        <v>214</v>
      </c>
      <c r="U23">
        <v>2</v>
      </c>
      <c r="V23">
        <v>95</v>
      </c>
      <c r="W23">
        <v>64</v>
      </c>
      <c r="X23">
        <v>5</v>
      </c>
      <c r="Y23">
        <v>55</v>
      </c>
      <c r="Z23">
        <v>1322</v>
      </c>
      <c r="AA23">
        <v>3.911242603550296</v>
      </c>
      <c r="AB23">
        <v>0.30735930735930733</v>
      </c>
      <c r="AC23">
        <v>0.33710772632280933</v>
      </c>
      <c r="AD23" s="23">
        <f t="shared" si="0"/>
        <v>0.029748418963502</v>
      </c>
      <c r="AE23">
        <v>79.8517649929187</v>
      </c>
      <c r="AF23" s="12"/>
      <c r="AG23" s="12"/>
      <c r="AH23" s="12"/>
      <c r="AI23" s="12"/>
      <c r="AJ23" s="13"/>
      <c r="AK23" s="13"/>
      <c r="AL23" s="12"/>
      <c r="AM23" s="13"/>
      <c r="AN23" s="13"/>
      <c r="AO23" s="13"/>
    </row>
    <row r="24" spans="1:41" ht="12.75">
      <c r="A24" t="s">
        <v>411</v>
      </c>
      <c r="B24" t="s">
        <v>412</v>
      </c>
      <c r="C24" t="s">
        <v>516</v>
      </c>
      <c r="D24">
        <v>338</v>
      </c>
      <c r="E24">
        <v>302</v>
      </c>
      <c r="F24">
        <v>73</v>
      </c>
      <c r="G24">
        <v>58</v>
      </c>
      <c r="H24">
        <v>10</v>
      </c>
      <c r="I24">
        <v>3</v>
      </c>
      <c r="J24">
        <v>2</v>
      </c>
      <c r="K24">
        <v>28</v>
      </c>
      <c r="L24">
        <v>70</v>
      </c>
      <c r="M24">
        <v>1</v>
      </c>
      <c r="N24">
        <v>22</v>
      </c>
      <c r="O24">
        <v>0.1368421052631579</v>
      </c>
      <c r="P24">
        <v>0.2570093457943925</v>
      </c>
      <c r="Q24">
        <v>0.4439252336448598</v>
      </c>
      <c r="R24">
        <v>0.29906542056074764</v>
      </c>
      <c r="S24">
        <v>0.078125</v>
      </c>
      <c r="T24">
        <v>214</v>
      </c>
      <c r="U24">
        <v>2</v>
      </c>
      <c r="V24">
        <v>95</v>
      </c>
      <c r="W24">
        <v>64</v>
      </c>
      <c r="X24">
        <v>5</v>
      </c>
      <c r="Y24">
        <v>55</v>
      </c>
      <c r="Z24">
        <v>1322</v>
      </c>
      <c r="AA24">
        <v>3.911242603550296</v>
      </c>
      <c r="AB24">
        <v>0.30735930735930733</v>
      </c>
      <c r="AC24">
        <v>0.33710772632280933</v>
      </c>
      <c r="AD24" s="23">
        <f t="shared" si="0"/>
        <v>0.029748418963502</v>
      </c>
      <c r="AE24">
        <v>79.8517649929187</v>
      </c>
      <c r="AF24" s="12"/>
      <c r="AG24" s="12"/>
      <c r="AH24" s="12"/>
      <c r="AI24" s="12"/>
      <c r="AJ24" s="13"/>
      <c r="AK24" s="13"/>
      <c r="AL24" s="12"/>
      <c r="AM24" s="13"/>
      <c r="AN24" s="13"/>
      <c r="AO24" s="13"/>
    </row>
    <row r="25" spans="1:41" ht="12.75">
      <c r="A25" t="s">
        <v>70</v>
      </c>
      <c r="B25" t="s">
        <v>413</v>
      </c>
      <c r="C25" t="s">
        <v>516</v>
      </c>
      <c r="D25">
        <v>429</v>
      </c>
      <c r="E25">
        <v>368</v>
      </c>
      <c r="F25">
        <v>90</v>
      </c>
      <c r="G25">
        <v>56</v>
      </c>
      <c r="H25">
        <v>22</v>
      </c>
      <c r="I25">
        <v>1</v>
      </c>
      <c r="J25">
        <v>11</v>
      </c>
      <c r="K25">
        <v>53</v>
      </c>
      <c r="L25">
        <v>112</v>
      </c>
      <c r="M25">
        <v>1</v>
      </c>
      <c r="N25">
        <v>5</v>
      </c>
      <c r="O25">
        <v>0.0990990990990991</v>
      </c>
      <c r="P25">
        <v>0.2</v>
      </c>
      <c r="Q25">
        <v>0.43529411764705883</v>
      </c>
      <c r="R25">
        <v>0.36470588235294116</v>
      </c>
      <c r="S25">
        <v>0.08602150537634409</v>
      </c>
      <c r="T25">
        <v>255</v>
      </c>
      <c r="U25">
        <v>2</v>
      </c>
      <c r="V25">
        <v>111</v>
      </c>
      <c r="W25">
        <v>93</v>
      </c>
      <c r="X25">
        <v>8</v>
      </c>
      <c r="Y25">
        <v>51</v>
      </c>
      <c r="Z25">
        <v>1728</v>
      </c>
      <c r="AA25">
        <v>4.027972027972028</v>
      </c>
      <c r="AB25">
        <v>0.32113821138211385</v>
      </c>
      <c r="AC25">
        <v>0.32095895835107296</v>
      </c>
      <c r="AD25" s="23">
        <f t="shared" si="0"/>
        <v>-0.00017925303104088242</v>
      </c>
      <c r="AE25">
        <v>89.9665056102412</v>
      </c>
      <c r="AF25" s="12"/>
      <c r="AG25" s="12"/>
      <c r="AH25" s="12"/>
      <c r="AI25" s="12"/>
      <c r="AJ25" s="13"/>
      <c r="AK25" s="13"/>
      <c r="AL25" s="12"/>
      <c r="AM25" s="13"/>
      <c r="AN25" s="13"/>
      <c r="AO25" s="13"/>
    </row>
    <row r="26" spans="1:41" ht="12.75">
      <c r="A26" t="s">
        <v>414</v>
      </c>
      <c r="B26" t="s">
        <v>415</v>
      </c>
      <c r="C26" t="s">
        <v>516</v>
      </c>
      <c r="D26">
        <v>324</v>
      </c>
      <c r="E26">
        <v>277</v>
      </c>
      <c r="F26">
        <v>71</v>
      </c>
      <c r="G26">
        <v>40</v>
      </c>
      <c r="H26">
        <v>16</v>
      </c>
      <c r="I26">
        <v>0</v>
      </c>
      <c r="J26">
        <v>15</v>
      </c>
      <c r="K26">
        <v>46</v>
      </c>
      <c r="L26">
        <v>92</v>
      </c>
      <c r="M26">
        <v>1</v>
      </c>
      <c r="N26">
        <v>0</v>
      </c>
      <c r="O26">
        <v>0.060240963855421686</v>
      </c>
      <c r="P26">
        <v>0.1827956989247312</v>
      </c>
      <c r="Q26">
        <v>0.44623655913978494</v>
      </c>
      <c r="R26">
        <v>0.3709677419354839</v>
      </c>
      <c r="S26">
        <v>0.057971014492753624</v>
      </c>
      <c r="T26">
        <v>186</v>
      </c>
      <c r="U26">
        <v>0</v>
      </c>
      <c r="V26">
        <v>83</v>
      </c>
      <c r="W26">
        <v>69</v>
      </c>
      <c r="X26">
        <v>4</v>
      </c>
      <c r="Y26">
        <v>34</v>
      </c>
      <c r="Z26">
        <v>1394</v>
      </c>
      <c r="AA26">
        <v>4.302469135802469</v>
      </c>
      <c r="AB26">
        <v>0.32748538011695905</v>
      </c>
      <c r="AC26">
        <v>0.3323434233515911</v>
      </c>
      <c r="AD26" s="23">
        <f t="shared" si="0"/>
        <v>0.00485804323463207</v>
      </c>
      <c r="AE26">
        <v>71.84420192486434</v>
      </c>
      <c r="AF26" s="12"/>
      <c r="AG26" s="12"/>
      <c r="AH26" s="12"/>
      <c r="AI26" s="12"/>
      <c r="AJ26" s="13"/>
      <c r="AK26" s="13"/>
      <c r="AL26" s="12"/>
      <c r="AM26" s="13"/>
      <c r="AN26" s="13"/>
      <c r="AO26" s="13"/>
    </row>
    <row r="27" spans="1:41" ht="12.75">
      <c r="A27" t="s">
        <v>362</v>
      </c>
      <c r="B27" t="s">
        <v>416</v>
      </c>
      <c r="C27" t="s">
        <v>516</v>
      </c>
      <c r="D27">
        <v>503</v>
      </c>
      <c r="E27">
        <v>473</v>
      </c>
      <c r="F27">
        <v>127</v>
      </c>
      <c r="G27">
        <v>93</v>
      </c>
      <c r="H27">
        <v>21</v>
      </c>
      <c r="I27">
        <v>1</v>
      </c>
      <c r="J27">
        <v>12</v>
      </c>
      <c r="K27">
        <v>23</v>
      </c>
      <c r="L27">
        <v>85</v>
      </c>
      <c r="M27">
        <v>5</v>
      </c>
      <c r="N27">
        <v>1</v>
      </c>
      <c r="O27">
        <v>0.07650273224043716</v>
      </c>
      <c r="P27">
        <v>0.183206106870229</v>
      </c>
      <c r="Q27">
        <v>0.46564885496183206</v>
      </c>
      <c r="R27">
        <v>0.3511450381679389</v>
      </c>
      <c r="S27">
        <v>0.12318840579710146</v>
      </c>
      <c r="T27">
        <v>393</v>
      </c>
      <c r="U27">
        <v>2</v>
      </c>
      <c r="V27">
        <v>183</v>
      </c>
      <c r="W27">
        <v>138</v>
      </c>
      <c r="X27">
        <v>17</v>
      </c>
      <c r="Y27">
        <v>72</v>
      </c>
      <c r="Z27">
        <v>1734</v>
      </c>
      <c r="AA27">
        <v>3.4473161033797215</v>
      </c>
      <c r="AB27">
        <v>0.30183727034120733</v>
      </c>
      <c r="AC27">
        <v>0.3142726692335349</v>
      </c>
      <c r="AD27" s="23">
        <f t="shared" si="0"/>
        <v>0.012435398892327587</v>
      </c>
      <c r="AE27">
        <v>131.73863882019083</v>
      </c>
      <c r="AF27" s="12"/>
      <c r="AG27" s="12"/>
      <c r="AH27" s="12"/>
      <c r="AI27" s="12"/>
      <c r="AJ27" s="13"/>
      <c r="AK27" s="13"/>
      <c r="AL27" s="12"/>
      <c r="AM27" s="13"/>
      <c r="AN27" s="13"/>
      <c r="AO27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31" sqref="B31"/>
    </sheetView>
  </sheetViews>
  <sheetFormatPr defaultColWidth="11.00390625" defaultRowHeight="12.75"/>
  <cols>
    <col min="1" max="1" width="13.625" style="23" customWidth="1"/>
  </cols>
  <sheetData>
    <row r="1" spans="1:4" ht="12.75">
      <c r="A1" s="22" t="s">
        <v>491</v>
      </c>
      <c r="B1" s="23" t="s">
        <v>54</v>
      </c>
      <c r="D1" s="23" t="s">
        <v>443</v>
      </c>
    </row>
    <row r="2" spans="1:4" ht="12.75">
      <c r="A2" s="23" t="s">
        <v>544</v>
      </c>
      <c r="B2">
        <v>-0.000348</v>
      </c>
      <c r="D2" t="s">
        <v>234</v>
      </c>
    </row>
    <row r="3" spans="1:2" ht="12.75">
      <c r="A3" s="23" t="s">
        <v>512</v>
      </c>
      <c r="B3">
        <v>-0.0064218</v>
      </c>
    </row>
    <row r="4" spans="1:2" ht="12.75">
      <c r="A4" s="23" t="s">
        <v>539</v>
      </c>
      <c r="B4">
        <v>-0.0123745</v>
      </c>
    </row>
    <row r="5" spans="1:2" ht="12.75">
      <c r="A5" s="23" t="s">
        <v>565</v>
      </c>
      <c r="B5">
        <v>-0.0047516</v>
      </c>
    </row>
    <row r="6" spans="1:2" ht="12.75">
      <c r="A6" s="23" t="s">
        <v>563</v>
      </c>
      <c r="B6">
        <v>-0.001445</v>
      </c>
    </row>
    <row r="7" spans="1:2" ht="12.75">
      <c r="A7" s="23" t="s">
        <v>282</v>
      </c>
      <c r="B7">
        <v>-0.0096755</v>
      </c>
    </row>
    <row r="8" spans="1:2" ht="12.75">
      <c r="A8" s="23" t="s">
        <v>511</v>
      </c>
      <c r="B8">
        <v>-0.0056482</v>
      </c>
    </row>
    <row r="9" spans="1:2" ht="12.75">
      <c r="A9" s="23" t="s">
        <v>506</v>
      </c>
      <c r="B9">
        <v>-0.0056323</v>
      </c>
    </row>
    <row r="10" spans="1:2" ht="12.75">
      <c r="A10" s="23" t="s">
        <v>559</v>
      </c>
      <c r="B10">
        <v>-0.0045138</v>
      </c>
    </row>
    <row r="11" spans="1:2" ht="12.75">
      <c r="A11" s="23" t="s">
        <v>543</v>
      </c>
      <c r="B11">
        <v>-0.0085804</v>
      </c>
    </row>
    <row r="12" spans="1:2" ht="12.75">
      <c r="A12" s="23" t="s">
        <v>514</v>
      </c>
      <c r="B12">
        <v>-0.0067261</v>
      </c>
    </row>
    <row r="13" spans="1:2" ht="12.75">
      <c r="A13" s="23" t="s">
        <v>542</v>
      </c>
      <c r="B13">
        <v>-0.0044772</v>
      </c>
    </row>
    <row r="14" spans="1:2" ht="12.75">
      <c r="A14" s="23" t="s">
        <v>508</v>
      </c>
      <c r="B14">
        <v>-0.0064676</v>
      </c>
    </row>
    <row r="15" spans="1:2" ht="12.75">
      <c r="A15" s="23" t="s">
        <v>550</v>
      </c>
      <c r="B15">
        <v>0.0006947</v>
      </c>
    </row>
    <row r="16" spans="1:2" ht="12.75">
      <c r="A16" s="23" t="s">
        <v>279</v>
      </c>
      <c r="B16">
        <v>-0.0135134</v>
      </c>
    </row>
    <row r="17" spans="1:2" ht="12.75">
      <c r="A17" s="23" t="s">
        <v>561</v>
      </c>
      <c r="B17">
        <v>-0.0047516</v>
      </c>
    </row>
    <row r="18" spans="1:2" ht="12.75">
      <c r="A18" s="23" t="s">
        <v>540</v>
      </c>
      <c r="B18">
        <v>-0.0058118</v>
      </c>
    </row>
    <row r="19" spans="1:2" ht="12.75">
      <c r="A19" s="23" t="s">
        <v>505</v>
      </c>
      <c r="B19">
        <v>-0.0101466</v>
      </c>
    </row>
    <row r="20" spans="1:2" ht="12.75">
      <c r="A20" s="23" t="s">
        <v>510</v>
      </c>
      <c r="B20">
        <v>-0.0046209</v>
      </c>
    </row>
    <row r="21" spans="1:2" ht="12.75">
      <c r="A21" s="23" t="s">
        <v>549</v>
      </c>
      <c r="B21">
        <v>-0.0047562</v>
      </c>
    </row>
    <row r="22" spans="1:2" ht="12.75">
      <c r="A22" s="23" t="s">
        <v>562</v>
      </c>
      <c r="B22">
        <v>-0.0043388</v>
      </c>
    </row>
    <row r="23" spans="1:2" ht="12.75">
      <c r="A23" s="23" t="s">
        <v>513</v>
      </c>
      <c r="B23">
        <v>-0.0081967</v>
      </c>
    </row>
    <row r="24" spans="1:2" ht="12.75">
      <c r="A24" s="23" t="s">
        <v>509</v>
      </c>
      <c r="B24" s="23">
        <v>0</v>
      </c>
    </row>
    <row r="25" spans="1:2" ht="12.75">
      <c r="A25" s="23" t="s">
        <v>281</v>
      </c>
      <c r="B25">
        <v>-0.0152488</v>
      </c>
    </row>
    <row r="26" spans="1:2" ht="12.75">
      <c r="A26" s="23" t="s">
        <v>541</v>
      </c>
      <c r="B26">
        <v>0.0071428</v>
      </c>
    </row>
    <row r="27" spans="1:2" ht="12.75">
      <c r="A27" s="23" t="s">
        <v>55</v>
      </c>
      <c r="B27">
        <v>-0.0055043</v>
      </c>
    </row>
    <row r="28" spans="1:2" ht="12.75">
      <c r="A28" s="23" t="s">
        <v>566</v>
      </c>
      <c r="B28">
        <v>-0.0059751</v>
      </c>
    </row>
    <row r="29" spans="1:2" ht="12.75">
      <c r="A29" s="23" t="s">
        <v>564</v>
      </c>
      <c r="B29">
        <v>-0.0034644</v>
      </c>
    </row>
    <row r="30" spans="1:2" ht="12.75">
      <c r="A30" s="23" t="s">
        <v>507</v>
      </c>
      <c r="B30">
        <v>-0.0151994</v>
      </c>
    </row>
    <row r="31" spans="1:2" ht="12.75">
      <c r="A31" s="23" t="s">
        <v>560</v>
      </c>
      <c r="B31">
        <v>-0.0093322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6"/>
  <sheetViews>
    <sheetView workbookViewId="0" topLeftCell="A1">
      <selection activeCell="B25" sqref="B25"/>
    </sheetView>
  </sheetViews>
  <sheetFormatPr defaultColWidth="11.00390625" defaultRowHeight="12.75"/>
  <sheetData>
    <row r="1" spans="1:6" ht="12.75">
      <c r="A1" t="s">
        <v>446</v>
      </c>
      <c r="B1" t="s">
        <v>445</v>
      </c>
      <c r="C1" t="s">
        <v>491</v>
      </c>
      <c r="D1" t="s">
        <v>283</v>
      </c>
      <c r="E1" t="s">
        <v>291</v>
      </c>
      <c r="F1" t="s">
        <v>292</v>
      </c>
    </row>
    <row r="2" spans="1:6" ht="12.75">
      <c r="A2" t="s">
        <v>134</v>
      </c>
      <c r="B2" t="s">
        <v>518</v>
      </c>
      <c r="C2" t="s">
        <v>516</v>
      </c>
      <c r="D2" s="54">
        <v>0.39069767441860465</v>
      </c>
      <c r="E2" s="54">
        <v>0.3228636421311381</v>
      </c>
      <c r="F2" s="54">
        <v>-0.06783403228746654</v>
      </c>
    </row>
    <row r="3" spans="1:6" ht="12.75">
      <c r="A3" t="s">
        <v>192</v>
      </c>
      <c r="B3" t="s">
        <v>305</v>
      </c>
      <c r="C3" t="s">
        <v>509</v>
      </c>
      <c r="D3" s="54">
        <v>0.380368</v>
      </c>
      <c r="E3" s="54">
        <v>0.3329070338710058</v>
      </c>
      <c r="F3" s="54">
        <v>-0.0474609661289942</v>
      </c>
    </row>
    <row r="4" spans="1:6" ht="12.75">
      <c r="A4" t="s">
        <v>142</v>
      </c>
      <c r="B4" t="s">
        <v>163</v>
      </c>
      <c r="C4" t="s">
        <v>505</v>
      </c>
      <c r="D4" s="54">
        <v>0.361809</v>
      </c>
      <c r="E4" s="54">
        <v>0.3174729281186537</v>
      </c>
      <c r="F4" s="54">
        <v>-0.044336071881346306</v>
      </c>
    </row>
    <row r="5" spans="1:6" ht="12.75">
      <c r="A5" t="s">
        <v>306</v>
      </c>
      <c r="B5" t="s">
        <v>6</v>
      </c>
      <c r="C5" t="s">
        <v>566</v>
      </c>
      <c r="D5" s="54">
        <v>0.36646</v>
      </c>
      <c r="E5" s="54">
        <v>0.32552024738988455</v>
      </c>
      <c r="F5" s="54">
        <v>-0.040939752610115454</v>
      </c>
    </row>
    <row r="6" spans="1:6" ht="12.75">
      <c r="A6" t="s">
        <v>365</v>
      </c>
      <c r="B6" t="s">
        <v>58</v>
      </c>
      <c r="C6" t="s">
        <v>566</v>
      </c>
      <c r="D6" s="54">
        <v>0.364629</v>
      </c>
      <c r="E6" s="54">
        <v>0.3239036869908075</v>
      </c>
      <c r="F6" s="54">
        <v>-0.040725313009192465</v>
      </c>
    </row>
    <row r="7" spans="1:6" ht="12.75">
      <c r="A7" t="s">
        <v>253</v>
      </c>
      <c r="B7" t="s">
        <v>538</v>
      </c>
      <c r="C7" t="s">
        <v>516</v>
      </c>
      <c r="D7" s="54">
        <v>0.36129032258064514</v>
      </c>
      <c r="E7" s="54">
        <v>0.32219117109329193</v>
      </c>
      <c r="F7" s="54">
        <v>-0.03909915148735321</v>
      </c>
    </row>
    <row r="8" spans="1:6" ht="12.75">
      <c r="A8" t="s">
        <v>159</v>
      </c>
      <c r="B8" t="s">
        <v>158</v>
      </c>
      <c r="C8" t="s">
        <v>505</v>
      </c>
      <c r="D8" s="54">
        <v>0.368056</v>
      </c>
      <c r="E8" s="54">
        <v>0.32942007423280306</v>
      </c>
      <c r="F8" s="54">
        <v>-0.03863592576719693</v>
      </c>
    </row>
    <row r="9" spans="1:6" ht="12.75">
      <c r="A9" t="s">
        <v>478</v>
      </c>
      <c r="B9" t="s">
        <v>132</v>
      </c>
      <c r="C9" t="s">
        <v>279</v>
      </c>
      <c r="D9" s="54">
        <v>0.352941</v>
      </c>
      <c r="E9" s="54">
        <v>0.3185646367053319</v>
      </c>
      <c r="F9" s="54">
        <v>-0.03437636329466809</v>
      </c>
    </row>
    <row r="10" spans="1:6" ht="12.75">
      <c r="A10" t="s">
        <v>338</v>
      </c>
      <c r="B10" t="s">
        <v>372</v>
      </c>
      <c r="C10" t="s">
        <v>543</v>
      </c>
      <c r="D10" s="54">
        <v>0.379562</v>
      </c>
      <c r="E10" s="54">
        <v>0.3452251134348861</v>
      </c>
      <c r="F10" s="54">
        <v>-0.03433688656511391</v>
      </c>
    </row>
    <row r="11" spans="1:6" ht="12.75">
      <c r="A11" t="s">
        <v>345</v>
      </c>
      <c r="B11" t="s">
        <v>421</v>
      </c>
      <c r="C11" t="s">
        <v>279</v>
      </c>
      <c r="D11" s="54">
        <v>0.344928</v>
      </c>
      <c r="E11" s="54">
        <v>0.3109764776336395</v>
      </c>
      <c r="F11" s="54">
        <v>-0.03395152236636051</v>
      </c>
    </row>
    <row r="12" spans="1:6" ht="12.75">
      <c r="A12" t="s">
        <v>3</v>
      </c>
      <c r="B12" t="s">
        <v>2</v>
      </c>
      <c r="C12" t="s">
        <v>566</v>
      </c>
      <c r="D12" s="54">
        <v>0.342975</v>
      </c>
      <c r="E12" s="54">
        <v>0.30920679872283996</v>
      </c>
      <c r="F12" s="54">
        <v>-0.033768201277160015</v>
      </c>
    </row>
    <row r="13" spans="1:6" ht="12.75">
      <c r="A13" t="s">
        <v>330</v>
      </c>
      <c r="B13" t="s">
        <v>329</v>
      </c>
      <c r="C13" t="s">
        <v>282</v>
      </c>
      <c r="D13" s="54">
        <v>0.361564</v>
      </c>
      <c r="E13" s="54">
        <v>0.32925653484098566</v>
      </c>
      <c r="F13" s="54">
        <v>-0.03230746515901434</v>
      </c>
    </row>
    <row r="14" spans="1:6" ht="12.75">
      <c r="A14" t="s">
        <v>474</v>
      </c>
      <c r="B14" t="s">
        <v>473</v>
      </c>
      <c r="C14" t="s">
        <v>539</v>
      </c>
      <c r="D14" s="54">
        <v>0.349711</v>
      </c>
      <c r="E14" s="54">
        <v>0.3198180966407146</v>
      </c>
      <c r="F14" s="54">
        <v>-0.029892903359285405</v>
      </c>
    </row>
    <row r="15" spans="1:6" ht="12.75">
      <c r="A15" t="s">
        <v>62</v>
      </c>
      <c r="B15" t="s">
        <v>362</v>
      </c>
      <c r="C15" t="s">
        <v>562</v>
      </c>
      <c r="D15" s="54">
        <v>0.366606</v>
      </c>
      <c r="E15" s="54">
        <v>0.33693410737834006</v>
      </c>
      <c r="F15" s="54">
        <v>-0.029671892621659923</v>
      </c>
    </row>
    <row r="16" spans="1:6" ht="12.75">
      <c r="A16" t="s">
        <v>425</v>
      </c>
      <c r="B16" t="s">
        <v>424</v>
      </c>
      <c r="C16" t="s">
        <v>279</v>
      </c>
      <c r="D16" s="54">
        <v>0.32636</v>
      </c>
      <c r="E16" s="54">
        <v>0.2972529862992731</v>
      </c>
      <c r="F16" s="54">
        <v>-0.02910701370072688</v>
      </c>
    </row>
    <row r="17" spans="1:6" ht="12.75">
      <c r="A17" t="s">
        <v>306</v>
      </c>
      <c r="B17" t="s">
        <v>270</v>
      </c>
      <c r="C17" t="s">
        <v>280</v>
      </c>
      <c r="D17" s="54">
        <v>0.358407</v>
      </c>
      <c r="E17" s="54">
        <v>0.33122002606261947</v>
      </c>
      <c r="F17" s="54">
        <v>-0.02718697393738051</v>
      </c>
    </row>
    <row r="18" spans="1:6" ht="12.75">
      <c r="A18" t="s">
        <v>5</v>
      </c>
      <c r="B18" t="s">
        <v>4</v>
      </c>
      <c r="C18" t="s">
        <v>566</v>
      </c>
      <c r="D18" s="54">
        <v>0.325359</v>
      </c>
      <c r="E18" s="54">
        <v>0.3000650205986577</v>
      </c>
      <c r="F18" s="54">
        <v>-0.025293979401342315</v>
      </c>
    </row>
    <row r="19" spans="1:6" ht="12.75">
      <c r="A19" t="s">
        <v>78</v>
      </c>
      <c r="B19" t="s">
        <v>77</v>
      </c>
      <c r="C19" t="s">
        <v>508</v>
      </c>
      <c r="D19" s="54">
        <v>0.338645</v>
      </c>
      <c r="E19" s="54">
        <v>0.31576169591555625</v>
      </c>
      <c r="F19" s="54">
        <v>-0.022883304084443723</v>
      </c>
    </row>
    <row r="20" spans="1:6" ht="12.75">
      <c r="A20" t="s">
        <v>376</v>
      </c>
      <c r="B20" t="s">
        <v>375</v>
      </c>
      <c r="C20" t="s">
        <v>543</v>
      </c>
      <c r="D20" s="54">
        <v>0.348404</v>
      </c>
      <c r="E20" s="54">
        <v>0.3258361656323029</v>
      </c>
      <c r="F20" s="54">
        <v>-0.022567834367697104</v>
      </c>
    </row>
    <row r="21" spans="1:6" ht="12.75">
      <c r="A21" t="s">
        <v>452</v>
      </c>
      <c r="B21" t="s">
        <v>517</v>
      </c>
      <c r="C21" t="s">
        <v>516</v>
      </c>
      <c r="D21" s="54">
        <v>0.32367149758454106</v>
      </c>
      <c r="E21" s="54">
        <v>0.3023805216532227</v>
      </c>
      <c r="F21" s="54">
        <v>-0.021290975931318346</v>
      </c>
    </row>
    <row r="22" spans="1:6" ht="12.75">
      <c r="A22" t="s">
        <v>402</v>
      </c>
      <c r="B22" t="s">
        <v>197</v>
      </c>
      <c r="C22" t="s">
        <v>562</v>
      </c>
      <c r="D22" s="54">
        <v>0.34375</v>
      </c>
      <c r="E22" s="54">
        <v>0.32296653740016357</v>
      </c>
      <c r="F22" s="54">
        <v>-0.020783462599836433</v>
      </c>
    </row>
    <row r="23" spans="1:6" ht="12.75">
      <c r="A23" t="s">
        <v>228</v>
      </c>
      <c r="B23" t="s">
        <v>227</v>
      </c>
      <c r="C23" t="s">
        <v>281</v>
      </c>
      <c r="D23" s="54">
        <v>0.348993</v>
      </c>
      <c r="E23" s="54">
        <v>0.3289741654644773</v>
      </c>
      <c r="F23" s="54">
        <v>-0.020018834535522723</v>
      </c>
    </row>
    <row r="24" spans="1:6" ht="12.75">
      <c r="A24" t="s">
        <v>476</v>
      </c>
      <c r="B24" t="s">
        <v>9</v>
      </c>
      <c r="C24" t="s">
        <v>566</v>
      </c>
      <c r="D24" s="54">
        <v>0.324427</v>
      </c>
      <c r="E24" s="54">
        <v>0.30469680091848994</v>
      </c>
      <c r="F24" s="54">
        <v>-0.01973019908151008</v>
      </c>
    </row>
    <row r="25" spans="1:6" ht="12.75">
      <c r="A25" t="s">
        <v>321</v>
      </c>
      <c r="B25" t="s">
        <v>206</v>
      </c>
      <c r="C25" t="s">
        <v>513</v>
      </c>
      <c r="D25" s="54">
        <v>0.334895</v>
      </c>
      <c r="E25" s="54">
        <v>0.3180030713025545</v>
      </c>
      <c r="F25" s="54">
        <v>-0.01689192869744549</v>
      </c>
    </row>
    <row r="26" spans="1:6" ht="12.75">
      <c r="A26" t="s">
        <v>62</v>
      </c>
      <c r="B26" t="s">
        <v>432</v>
      </c>
      <c r="C26" t="s">
        <v>561</v>
      </c>
      <c r="D26" s="54">
        <v>0.344173</v>
      </c>
      <c r="E26" s="54">
        <v>0.32839519512294413</v>
      </c>
      <c r="F26" s="54">
        <v>-0.01577780487705588</v>
      </c>
    </row>
    <row r="27" spans="1:6" ht="12.75">
      <c r="A27" t="s">
        <v>476</v>
      </c>
      <c r="B27" t="s">
        <v>319</v>
      </c>
      <c r="C27" t="s">
        <v>282</v>
      </c>
      <c r="D27" s="54">
        <v>0.35</v>
      </c>
      <c r="E27" s="54">
        <v>0.33444392085526786</v>
      </c>
      <c r="F27" s="54">
        <v>-0.015556079144732116</v>
      </c>
    </row>
    <row r="28" spans="1:6" ht="12.75">
      <c r="A28" t="s">
        <v>402</v>
      </c>
      <c r="B28" t="s">
        <v>401</v>
      </c>
      <c r="C28" t="s">
        <v>508</v>
      </c>
      <c r="D28" s="54">
        <v>0.343434</v>
      </c>
      <c r="E28" s="54">
        <v>0.33002323169709263</v>
      </c>
      <c r="F28" s="54">
        <v>-0.013410768302907383</v>
      </c>
    </row>
    <row r="29" spans="1:6" ht="12.75">
      <c r="A29" t="s">
        <v>472</v>
      </c>
      <c r="B29" t="s">
        <v>346</v>
      </c>
      <c r="C29" t="s">
        <v>511</v>
      </c>
      <c r="D29" s="54">
        <v>0.356</v>
      </c>
      <c r="E29" s="54">
        <v>0.3427200005723371</v>
      </c>
      <c r="F29" s="54">
        <v>-0.013279999427662892</v>
      </c>
    </row>
    <row r="30" spans="1:6" ht="12.75">
      <c r="A30" t="s">
        <v>423</v>
      </c>
      <c r="B30" t="s">
        <v>57</v>
      </c>
      <c r="C30" t="s">
        <v>279</v>
      </c>
      <c r="D30" s="54">
        <v>0.330961</v>
      </c>
      <c r="E30" s="54">
        <v>0.3177261379182486</v>
      </c>
      <c r="F30" s="54">
        <v>-0.013234862081751397</v>
      </c>
    </row>
    <row r="31" spans="1:6" ht="12.75">
      <c r="A31" t="s">
        <v>350</v>
      </c>
      <c r="B31" t="s">
        <v>349</v>
      </c>
      <c r="C31" t="s">
        <v>506</v>
      </c>
      <c r="D31" s="54">
        <v>0.307531</v>
      </c>
      <c r="E31" s="54">
        <v>0.2950798468709569</v>
      </c>
      <c r="F31" s="54">
        <v>-0.012451153129043102</v>
      </c>
    </row>
    <row r="32" spans="1:6" ht="12.75">
      <c r="A32" t="s">
        <v>390</v>
      </c>
      <c r="B32" t="s">
        <v>389</v>
      </c>
      <c r="C32" t="s">
        <v>514</v>
      </c>
      <c r="D32" s="54">
        <v>0.319885</v>
      </c>
      <c r="E32" s="54">
        <v>0.3081192056999697</v>
      </c>
      <c r="F32" s="54">
        <v>-0.011765794300030274</v>
      </c>
    </row>
    <row r="33" spans="1:6" ht="12.75">
      <c r="A33" t="s">
        <v>314</v>
      </c>
      <c r="B33" t="s">
        <v>17</v>
      </c>
      <c r="C33" t="s">
        <v>564</v>
      </c>
      <c r="D33" s="54">
        <v>0.325926</v>
      </c>
      <c r="E33" s="54">
        <v>0.3154478179720963</v>
      </c>
      <c r="F33" s="54">
        <v>-0.010478182027903682</v>
      </c>
    </row>
    <row r="34" spans="1:6" ht="12.75">
      <c r="A34" t="s">
        <v>345</v>
      </c>
      <c r="B34" t="s">
        <v>344</v>
      </c>
      <c r="C34" t="s">
        <v>511</v>
      </c>
      <c r="D34" s="54">
        <v>0.323194</v>
      </c>
      <c r="E34" s="54">
        <v>0.31300510701477735</v>
      </c>
      <c r="F34" s="54">
        <v>-0.01018889298522263</v>
      </c>
    </row>
    <row r="35" spans="1:6" ht="12.75">
      <c r="A35" t="s">
        <v>476</v>
      </c>
      <c r="B35" t="s">
        <v>475</v>
      </c>
      <c r="C35" t="s">
        <v>539</v>
      </c>
      <c r="D35" s="54">
        <v>0.319444</v>
      </c>
      <c r="E35" s="54">
        <v>0.309270230487423</v>
      </c>
      <c r="F35" s="54">
        <v>-0.01017376951257698</v>
      </c>
    </row>
    <row r="36" spans="1:6" ht="12.75">
      <c r="A36" t="s">
        <v>62</v>
      </c>
      <c r="B36" t="s">
        <v>519</v>
      </c>
      <c r="C36" t="s">
        <v>516</v>
      </c>
      <c r="D36" s="54">
        <v>0.3687258687258687</v>
      </c>
      <c r="E36" s="54">
        <v>0.3587654499490866</v>
      </c>
      <c r="F36" s="54">
        <v>-0.00996041877678211</v>
      </c>
    </row>
    <row r="37" spans="1:6" ht="12.75">
      <c r="A37" t="s">
        <v>250</v>
      </c>
      <c r="B37" t="s">
        <v>249</v>
      </c>
      <c r="C37" t="s">
        <v>541</v>
      </c>
      <c r="D37" s="54">
        <v>0.354467</v>
      </c>
      <c r="E37" s="54">
        <v>0.34515054201858775</v>
      </c>
      <c r="F37" s="54">
        <v>-0.00931645798141223</v>
      </c>
    </row>
    <row r="38" spans="1:6" ht="12.75">
      <c r="A38" t="s">
        <v>348</v>
      </c>
      <c r="B38" t="s">
        <v>347</v>
      </c>
      <c r="C38" t="s">
        <v>506</v>
      </c>
      <c r="D38" s="54">
        <v>0.344406</v>
      </c>
      <c r="E38" s="54">
        <v>0.3362075827758594</v>
      </c>
      <c r="F38" s="54">
        <v>-0.008198417224140608</v>
      </c>
    </row>
    <row r="39" spans="1:6" ht="12.75">
      <c r="A39" t="s">
        <v>405</v>
      </c>
      <c r="B39" t="s">
        <v>404</v>
      </c>
      <c r="C39" t="s">
        <v>550</v>
      </c>
      <c r="D39" s="54">
        <v>0.37156</v>
      </c>
      <c r="E39" s="54">
        <v>0.3639031334431414</v>
      </c>
      <c r="F39" s="54">
        <v>-0.007656866556858599</v>
      </c>
    </row>
    <row r="40" spans="1:6" ht="12.75">
      <c r="A40" t="s">
        <v>338</v>
      </c>
      <c r="B40" t="s">
        <v>337</v>
      </c>
      <c r="C40" t="s">
        <v>511</v>
      </c>
      <c r="D40" s="54">
        <v>0.33033</v>
      </c>
      <c r="E40" s="54">
        <v>0.323275557521336</v>
      </c>
      <c r="F40" s="54">
        <v>-0.0070544424786639914</v>
      </c>
    </row>
    <row r="41" spans="1:6" ht="12.75">
      <c r="A41" t="s">
        <v>361</v>
      </c>
      <c r="B41" t="s">
        <v>360</v>
      </c>
      <c r="C41" t="s">
        <v>559</v>
      </c>
      <c r="D41" s="54">
        <v>0.318907</v>
      </c>
      <c r="E41" s="54">
        <v>0.311912194534151</v>
      </c>
      <c r="F41" s="54">
        <v>-0.006994805465849019</v>
      </c>
    </row>
    <row r="42" spans="1:6" ht="12.75">
      <c r="A42" t="s">
        <v>65</v>
      </c>
      <c r="B42" t="s">
        <v>64</v>
      </c>
      <c r="C42" t="s">
        <v>542</v>
      </c>
      <c r="D42" s="54">
        <v>0.331915</v>
      </c>
      <c r="E42" s="54">
        <v>0.3254837145100426</v>
      </c>
      <c r="F42" s="54">
        <v>-0.006431285489957417</v>
      </c>
    </row>
    <row r="43" spans="1:6" ht="12.75">
      <c r="A43" t="s">
        <v>237</v>
      </c>
      <c r="B43" t="s">
        <v>236</v>
      </c>
      <c r="C43" t="s">
        <v>281</v>
      </c>
      <c r="D43" s="54">
        <v>0.321637</v>
      </c>
      <c r="E43" s="54">
        <v>0.3163468553195509</v>
      </c>
      <c r="F43" s="54">
        <v>-0.005290144680449083</v>
      </c>
    </row>
    <row r="44" spans="1:6" ht="12.75">
      <c r="A44" t="s">
        <v>466</v>
      </c>
      <c r="B44" t="s">
        <v>465</v>
      </c>
      <c r="C44" t="s">
        <v>539</v>
      </c>
      <c r="D44" s="54">
        <v>0.314496</v>
      </c>
      <c r="E44" s="54">
        <v>0.3092416098354088</v>
      </c>
      <c r="F44" s="54">
        <v>-0.005254390164591172</v>
      </c>
    </row>
    <row r="45" spans="1:6" ht="12.75">
      <c r="A45" t="s">
        <v>528</v>
      </c>
      <c r="B45" t="s">
        <v>527</v>
      </c>
      <c r="C45" t="s">
        <v>516</v>
      </c>
      <c r="D45" s="54">
        <v>0.3006993006993007</v>
      </c>
      <c r="E45" s="54">
        <v>0.2957950469542482</v>
      </c>
      <c r="F45" s="54">
        <v>-0.004904253745052489</v>
      </c>
    </row>
    <row r="46" spans="1:6" ht="12.75">
      <c r="A46" t="s">
        <v>371</v>
      </c>
      <c r="B46" t="s">
        <v>370</v>
      </c>
      <c r="C46" t="s">
        <v>559</v>
      </c>
      <c r="D46" s="54">
        <v>0.312757</v>
      </c>
      <c r="E46" s="54">
        <v>0.30788699042744716</v>
      </c>
      <c r="F46" s="54">
        <v>-0.004870009572552847</v>
      </c>
    </row>
    <row r="47" spans="1:6" ht="12.75">
      <c r="A47" t="s">
        <v>478</v>
      </c>
      <c r="B47" t="s">
        <v>477</v>
      </c>
      <c r="C47" t="s">
        <v>565</v>
      </c>
      <c r="D47" s="54">
        <v>0.30854</v>
      </c>
      <c r="E47" s="54">
        <v>0.3037014527528498</v>
      </c>
      <c r="F47" s="54">
        <v>-0.00483854724715016</v>
      </c>
    </row>
    <row r="48" spans="1:6" ht="12.75">
      <c r="A48" t="s">
        <v>269</v>
      </c>
      <c r="B48" t="s">
        <v>58</v>
      </c>
      <c r="C48" t="s">
        <v>280</v>
      </c>
      <c r="D48" s="54">
        <v>0.332123</v>
      </c>
      <c r="E48" s="54">
        <v>0.3273133268193716</v>
      </c>
      <c r="F48" s="54">
        <v>-0.004809673180628415</v>
      </c>
    </row>
    <row r="49" spans="1:6" ht="12.75">
      <c r="A49" t="s">
        <v>384</v>
      </c>
      <c r="B49" t="s">
        <v>383</v>
      </c>
      <c r="C49" t="s">
        <v>543</v>
      </c>
      <c r="D49" s="54">
        <v>0.244344</v>
      </c>
      <c r="E49" s="54">
        <v>0.23954820608957128</v>
      </c>
      <c r="F49" s="54">
        <v>-0.004795793910428725</v>
      </c>
    </row>
    <row r="50" spans="1:6" ht="12.75">
      <c r="A50" t="s">
        <v>340</v>
      </c>
      <c r="B50" t="s">
        <v>339</v>
      </c>
      <c r="C50" t="s">
        <v>511</v>
      </c>
      <c r="D50" s="54">
        <v>0.339674</v>
      </c>
      <c r="E50" s="54">
        <v>0.3348782068460554</v>
      </c>
      <c r="F50" s="54">
        <v>-0.004795793153944572</v>
      </c>
    </row>
    <row r="51" spans="1:6" ht="12.75">
      <c r="A51" t="s">
        <v>458</v>
      </c>
      <c r="B51" t="s">
        <v>457</v>
      </c>
      <c r="C51" t="s">
        <v>512</v>
      </c>
      <c r="D51" s="54">
        <v>0.338843</v>
      </c>
      <c r="E51" s="54">
        <v>0.3347974062486091</v>
      </c>
      <c r="F51" s="54">
        <v>-0.004045593751390908</v>
      </c>
    </row>
    <row r="52" spans="1:6" ht="12.75">
      <c r="A52" t="s">
        <v>304</v>
      </c>
      <c r="B52" t="s">
        <v>303</v>
      </c>
      <c r="C52" t="s">
        <v>563</v>
      </c>
      <c r="D52" s="54">
        <v>0.338983</v>
      </c>
      <c r="E52" s="54">
        <v>0.3350904682501947</v>
      </c>
      <c r="F52" s="54">
        <v>-0.003892531749805306</v>
      </c>
    </row>
    <row r="53" spans="1:6" ht="12.75">
      <c r="A53" t="s">
        <v>553</v>
      </c>
      <c r="B53" t="s">
        <v>552</v>
      </c>
      <c r="C53" t="s">
        <v>544</v>
      </c>
      <c r="D53" s="54">
        <v>0.337875</v>
      </c>
      <c r="E53" s="54">
        <v>0.3341493981058328</v>
      </c>
      <c r="F53" s="54">
        <v>-0.0037256018941672076</v>
      </c>
    </row>
    <row r="54" spans="1:6" ht="12.75">
      <c r="A54" t="s">
        <v>338</v>
      </c>
      <c r="B54" t="s">
        <v>207</v>
      </c>
      <c r="C54" t="s">
        <v>513</v>
      </c>
      <c r="D54" s="54">
        <v>0.31686</v>
      </c>
      <c r="E54" s="54">
        <v>0.31344939935064936</v>
      </c>
      <c r="F54" s="54">
        <v>-0.0034106006493506147</v>
      </c>
    </row>
    <row r="55" spans="1:6" ht="12.75">
      <c r="A55" t="s">
        <v>240</v>
      </c>
      <c r="B55" t="s">
        <v>31</v>
      </c>
      <c r="C55" t="s">
        <v>507</v>
      </c>
      <c r="D55" s="54">
        <v>0.304147</v>
      </c>
      <c r="E55" s="54">
        <v>0.30139728786771014</v>
      </c>
      <c r="F55" s="54">
        <v>-0.002749712132289861</v>
      </c>
    </row>
    <row r="56" spans="1:6" ht="12.75">
      <c r="A56" t="s">
        <v>452</v>
      </c>
      <c r="B56" t="s">
        <v>173</v>
      </c>
      <c r="C56" t="s">
        <v>510</v>
      </c>
      <c r="D56" s="54">
        <v>0.308123</v>
      </c>
      <c r="E56" s="54">
        <v>0.3055449429645541</v>
      </c>
      <c r="F56" s="54">
        <v>-0.002578057035445891</v>
      </c>
    </row>
    <row r="57" spans="1:6" ht="12.75">
      <c r="A57" t="s">
        <v>476</v>
      </c>
      <c r="B57" t="s">
        <v>433</v>
      </c>
      <c r="C57" t="s">
        <v>561</v>
      </c>
      <c r="D57" s="54">
        <v>0.325879</v>
      </c>
      <c r="E57" s="54">
        <v>0.32348672729080247</v>
      </c>
      <c r="F57" s="54">
        <v>-0.002392272709197507</v>
      </c>
    </row>
    <row r="58" spans="1:6" ht="12.75">
      <c r="A58" t="s">
        <v>402</v>
      </c>
      <c r="B58" t="s">
        <v>278</v>
      </c>
      <c r="C58" t="s">
        <v>280</v>
      </c>
      <c r="D58" s="54">
        <v>0.295775</v>
      </c>
      <c r="E58" s="54">
        <v>0.29376986124894355</v>
      </c>
      <c r="F58" s="54">
        <v>-0.0020051387510564567</v>
      </c>
    </row>
    <row r="59" spans="1:6" ht="12.75">
      <c r="A59" t="s">
        <v>264</v>
      </c>
      <c r="B59" t="s">
        <v>263</v>
      </c>
      <c r="C59" t="s">
        <v>541</v>
      </c>
      <c r="D59" s="54">
        <v>0.328488</v>
      </c>
      <c r="E59" s="54">
        <v>0.3265741886362653</v>
      </c>
      <c r="F59" s="54">
        <v>-0.0019138113637346965</v>
      </c>
    </row>
    <row r="60" spans="1:6" ht="12.75">
      <c r="A60" t="s">
        <v>328</v>
      </c>
      <c r="B60" t="s">
        <v>327</v>
      </c>
      <c r="C60" t="s">
        <v>282</v>
      </c>
      <c r="D60" s="54">
        <v>0.31677</v>
      </c>
      <c r="E60" s="54">
        <v>0.3150837740026657</v>
      </c>
      <c r="F60" s="54">
        <v>-0.0016862259973343119</v>
      </c>
    </row>
    <row r="61" spans="1:6" ht="12.75">
      <c r="A61" t="s">
        <v>378</v>
      </c>
      <c r="B61" t="s">
        <v>377</v>
      </c>
      <c r="C61" t="s">
        <v>543</v>
      </c>
      <c r="D61" s="54">
        <v>0.331646</v>
      </c>
      <c r="E61" s="54">
        <v>0.33054854707594206</v>
      </c>
      <c r="F61" s="54">
        <v>-0.00109745292405794</v>
      </c>
    </row>
    <row r="62" spans="1:6" ht="12.75">
      <c r="A62" t="s">
        <v>274</v>
      </c>
      <c r="B62" t="s">
        <v>273</v>
      </c>
      <c r="C62" t="s">
        <v>280</v>
      </c>
      <c r="D62" s="54">
        <v>0.32265</v>
      </c>
      <c r="E62" s="54">
        <v>0.3215982588967954</v>
      </c>
      <c r="F62" s="54">
        <v>-0.0010517411032046065</v>
      </c>
    </row>
    <row r="63" spans="1:6" ht="12.75">
      <c r="A63" t="s">
        <v>1</v>
      </c>
      <c r="B63" t="s">
        <v>0</v>
      </c>
      <c r="C63" t="s">
        <v>566</v>
      </c>
      <c r="D63" s="54">
        <v>0.33995</v>
      </c>
      <c r="E63" s="54">
        <v>0.3394678655971407</v>
      </c>
      <c r="F63" s="54">
        <v>-0.0004821344028592689</v>
      </c>
    </row>
    <row r="64" spans="1:6" ht="12.75">
      <c r="A64" t="s">
        <v>338</v>
      </c>
      <c r="B64" t="s">
        <v>63</v>
      </c>
      <c r="C64" t="s">
        <v>542</v>
      </c>
      <c r="D64" s="54">
        <v>0.293436</v>
      </c>
      <c r="E64" s="54">
        <v>0.2930907742576587</v>
      </c>
      <c r="F64" s="54">
        <v>-0.0003452257423412486</v>
      </c>
    </row>
    <row r="65" spans="1:6" ht="12.75">
      <c r="A65" t="s">
        <v>336</v>
      </c>
      <c r="B65" t="s">
        <v>335</v>
      </c>
      <c r="C65" t="s">
        <v>511</v>
      </c>
      <c r="D65" s="54">
        <v>0.311164</v>
      </c>
      <c r="E65" s="54">
        <v>0.3108413956440164</v>
      </c>
      <c r="F65" s="54">
        <v>-0.00032260435598358006</v>
      </c>
    </row>
    <row r="66" spans="1:6" ht="12.75">
      <c r="A66" t="s">
        <v>367</v>
      </c>
      <c r="B66" t="s">
        <v>366</v>
      </c>
      <c r="C66" t="s">
        <v>559</v>
      </c>
      <c r="D66" s="54">
        <v>0.341737</v>
      </c>
      <c r="E66" s="54">
        <v>0.34145644885855964</v>
      </c>
      <c r="F66" s="54">
        <v>-0.0002805511414403772</v>
      </c>
    </row>
    <row r="67" spans="1:6" ht="12.75">
      <c r="A67" t="s">
        <v>413</v>
      </c>
      <c r="B67" t="s">
        <v>70</v>
      </c>
      <c r="C67" t="s">
        <v>516</v>
      </c>
      <c r="D67" s="54">
        <v>0.32113821138211385</v>
      </c>
      <c r="E67" s="54">
        <v>0.32095895835107296</v>
      </c>
      <c r="F67" s="54">
        <v>-0.00017925303104088242</v>
      </c>
    </row>
    <row r="68" spans="1:6" ht="12.75">
      <c r="A68" t="s">
        <v>456</v>
      </c>
      <c r="B68" t="s">
        <v>245</v>
      </c>
      <c r="C68" t="s">
        <v>281</v>
      </c>
      <c r="D68" s="54">
        <v>0.283422</v>
      </c>
      <c r="E68" s="54">
        <v>0.28361907899662697</v>
      </c>
      <c r="F68" s="54">
        <v>0.00019707899662696482</v>
      </c>
    </row>
    <row r="69" spans="1:6" ht="12.75">
      <c r="A69" t="s">
        <v>316</v>
      </c>
      <c r="B69" t="s">
        <v>395</v>
      </c>
      <c r="C69" t="s">
        <v>514</v>
      </c>
      <c r="D69" s="54">
        <v>0.314607</v>
      </c>
      <c r="E69" s="54">
        <v>0.3149631437223514</v>
      </c>
      <c r="F69" s="54">
        <v>0.00035614372235137637</v>
      </c>
    </row>
    <row r="70" spans="1:6" ht="12.75">
      <c r="A70" t="s">
        <v>8</v>
      </c>
      <c r="B70" t="s">
        <v>7</v>
      </c>
      <c r="C70" t="s">
        <v>566</v>
      </c>
      <c r="D70" s="54">
        <v>0.315315</v>
      </c>
      <c r="E70" s="54">
        <v>0.31625460974842323</v>
      </c>
      <c r="F70" s="54">
        <v>0.0009396097484232202</v>
      </c>
    </row>
    <row r="71" spans="1:6" ht="12.75">
      <c r="A71" t="s">
        <v>334</v>
      </c>
      <c r="B71" t="s">
        <v>333</v>
      </c>
      <c r="C71" t="s">
        <v>511</v>
      </c>
      <c r="D71" s="54">
        <v>0.315217</v>
      </c>
      <c r="E71" s="54">
        <v>0.3164354422591444</v>
      </c>
      <c r="F71" s="54">
        <v>0.0012184422591443589</v>
      </c>
    </row>
    <row r="72" spans="1:6" ht="12.75">
      <c r="A72" t="s">
        <v>129</v>
      </c>
      <c r="B72" t="s">
        <v>128</v>
      </c>
      <c r="C72" t="s">
        <v>550</v>
      </c>
      <c r="D72" s="54">
        <v>0.325077</v>
      </c>
      <c r="E72" s="54">
        <v>0.3263149153891</v>
      </c>
      <c r="F72" s="54">
        <v>0.0012379153891000083</v>
      </c>
    </row>
    <row r="73" spans="1:6" ht="12.75">
      <c r="A73" t="s">
        <v>272</v>
      </c>
      <c r="B73" t="s">
        <v>271</v>
      </c>
      <c r="C73" t="s">
        <v>280</v>
      </c>
      <c r="D73" s="54">
        <v>0.316327</v>
      </c>
      <c r="E73" s="54">
        <v>0.3179865049114292</v>
      </c>
      <c r="F73" s="54">
        <v>0.0016595049114291882</v>
      </c>
    </row>
    <row r="74" spans="1:6" ht="12.75">
      <c r="A74" t="s">
        <v>472</v>
      </c>
      <c r="B74" t="s">
        <v>216</v>
      </c>
      <c r="C74" t="s">
        <v>509</v>
      </c>
      <c r="D74" s="54">
        <v>0.321256</v>
      </c>
      <c r="E74" s="54">
        <v>0.3229298338581384</v>
      </c>
      <c r="F74" s="54">
        <v>0.0016738338581384071</v>
      </c>
    </row>
    <row r="75" spans="1:6" ht="12.75">
      <c r="A75" t="s">
        <v>325</v>
      </c>
      <c r="B75" t="s">
        <v>324</v>
      </c>
      <c r="C75" t="s">
        <v>282</v>
      </c>
      <c r="D75" s="54">
        <v>0.322946</v>
      </c>
      <c r="E75" s="54">
        <v>0.3257883748483661</v>
      </c>
      <c r="F75" s="54">
        <v>0.0028423748483660805</v>
      </c>
    </row>
    <row r="76" spans="1:6" ht="12.75">
      <c r="A76" t="s">
        <v>533</v>
      </c>
      <c r="B76" t="s">
        <v>451</v>
      </c>
      <c r="C76" t="s">
        <v>516</v>
      </c>
      <c r="D76" s="54">
        <v>0.313915857605178</v>
      </c>
      <c r="E76" s="54">
        <v>0.3173417864230519</v>
      </c>
      <c r="F76" s="54">
        <v>0.0034259288178739022</v>
      </c>
    </row>
    <row r="77" spans="1:6" ht="12.75">
      <c r="A77" t="s">
        <v>242</v>
      </c>
      <c r="B77" t="s">
        <v>241</v>
      </c>
      <c r="C77" t="s">
        <v>281</v>
      </c>
      <c r="D77" s="54">
        <v>0.301724</v>
      </c>
      <c r="E77" s="54">
        <v>0.30526744253065774</v>
      </c>
      <c r="F77" s="54">
        <v>0.0035434425306577477</v>
      </c>
    </row>
    <row r="78" spans="1:6" ht="12.75">
      <c r="A78" t="s">
        <v>374</v>
      </c>
      <c r="B78" t="s">
        <v>373</v>
      </c>
      <c r="C78" t="s">
        <v>543</v>
      </c>
      <c r="D78" s="54">
        <v>0.308534</v>
      </c>
      <c r="E78" s="54">
        <v>0.3121054368396735</v>
      </c>
      <c r="F78" s="54">
        <v>0.0035714368396735363</v>
      </c>
    </row>
    <row r="79" spans="1:6" ht="12.75">
      <c r="A79" t="s">
        <v>343</v>
      </c>
      <c r="B79" t="s">
        <v>342</v>
      </c>
      <c r="C79" t="s">
        <v>511</v>
      </c>
      <c r="D79" s="54">
        <v>0.320755</v>
      </c>
      <c r="E79" s="54">
        <v>0.325277941283865</v>
      </c>
      <c r="F79" s="54">
        <v>0.00452294128386499</v>
      </c>
    </row>
    <row r="80" spans="1:6" ht="12.75">
      <c r="A80" t="s">
        <v>370</v>
      </c>
      <c r="B80" t="s">
        <v>235</v>
      </c>
      <c r="C80" t="s">
        <v>281</v>
      </c>
      <c r="D80" s="54">
        <v>0.342857</v>
      </c>
      <c r="E80" s="54">
        <v>0.34738273515281864</v>
      </c>
      <c r="F80" s="54">
        <v>0.004525735152818622</v>
      </c>
    </row>
    <row r="81" spans="1:6" ht="12.75">
      <c r="A81" t="s">
        <v>222</v>
      </c>
      <c r="B81" t="s">
        <v>221</v>
      </c>
      <c r="C81" t="s">
        <v>509</v>
      </c>
      <c r="D81" s="54">
        <v>0.311798</v>
      </c>
      <c r="E81" s="54">
        <v>0.316374277320863</v>
      </c>
      <c r="F81" s="54">
        <v>0.004576277320862965</v>
      </c>
    </row>
    <row r="82" spans="1:6" ht="12.75">
      <c r="A82" t="s">
        <v>47</v>
      </c>
      <c r="B82" t="s">
        <v>46</v>
      </c>
      <c r="C82" t="s">
        <v>560</v>
      </c>
      <c r="D82" s="54">
        <v>0.336207</v>
      </c>
      <c r="E82" s="54">
        <v>0.340789744370515</v>
      </c>
      <c r="F82" s="54">
        <v>0.004582744370515035</v>
      </c>
    </row>
    <row r="83" spans="1:6" ht="12.75">
      <c r="A83" t="s">
        <v>415</v>
      </c>
      <c r="B83" t="s">
        <v>414</v>
      </c>
      <c r="C83" t="s">
        <v>516</v>
      </c>
      <c r="D83" s="54">
        <v>0.32748538011695905</v>
      </c>
      <c r="E83" s="54">
        <v>0.3323434233515911</v>
      </c>
      <c r="F83" s="54">
        <v>0.00485804323463207</v>
      </c>
    </row>
    <row r="84" spans="1:6" ht="12.75">
      <c r="A84" t="s">
        <v>365</v>
      </c>
      <c r="B84" t="s">
        <v>364</v>
      </c>
      <c r="C84" t="s">
        <v>559</v>
      </c>
      <c r="D84" s="54">
        <v>0.316754</v>
      </c>
      <c r="E84" s="54">
        <v>0.32177570422699</v>
      </c>
      <c r="F84" s="54">
        <v>0.005021704226989998</v>
      </c>
    </row>
    <row r="85" spans="1:6" ht="12.75">
      <c r="A85" t="s">
        <v>185</v>
      </c>
      <c r="B85" t="s">
        <v>184</v>
      </c>
      <c r="C85" t="s">
        <v>549</v>
      </c>
      <c r="D85" s="54">
        <v>0.312694</v>
      </c>
      <c r="E85" s="54">
        <v>0.3179196272968176</v>
      </c>
      <c r="F85" s="54">
        <v>0.005225627296817581</v>
      </c>
    </row>
    <row r="86" spans="1:6" ht="12.75">
      <c r="A86" t="s">
        <v>522</v>
      </c>
      <c r="B86" t="s">
        <v>521</v>
      </c>
      <c r="C86" t="s">
        <v>516</v>
      </c>
      <c r="D86" s="54">
        <v>0.3164251207729469</v>
      </c>
      <c r="E86" s="54">
        <v>0.3221303006019635</v>
      </c>
      <c r="F86" s="54">
        <v>0.005705179829016638</v>
      </c>
    </row>
    <row r="87" spans="1:6" ht="12.75">
      <c r="A87" t="s">
        <v>306</v>
      </c>
      <c r="B87" t="s">
        <v>208</v>
      </c>
      <c r="C87" t="s">
        <v>560</v>
      </c>
      <c r="D87" s="54">
        <v>0.310714</v>
      </c>
      <c r="E87" s="54">
        <v>0.3164825334905464</v>
      </c>
      <c r="F87" s="54">
        <v>0.005768533490546401</v>
      </c>
    </row>
    <row r="88" spans="1:6" ht="12.75">
      <c r="A88" t="s">
        <v>484</v>
      </c>
      <c r="B88" t="s">
        <v>483</v>
      </c>
      <c r="C88" t="s">
        <v>565</v>
      </c>
      <c r="D88" s="54">
        <v>0.292308</v>
      </c>
      <c r="E88" s="54">
        <v>0.29841571684936685</v>
      </c>
      <c r="F88" s="54">
        <v>0.00610771684936684</v>
      </c>
    </row>
    <row r="89" spans="1:6" ht="12.75">
      <c r="A89" t="s">
        <v>339</v>
      </c>
      <c r="B89" t="s">
        <v>238</v>
      </c>
      <c r="C89" t="s">
        <v>281</v>
      </c>
      <c r="D89" s="54">
        <v>0.297229</v>
      </c>
      <c r="E89" s="54">
        <v>0.3037346004592619</v>
      </c>
      <c r="F89" s="54">
        <v>0.0065056004592619066</v>
      </c>
    </row>
    <row r="90" spans="1:6" ht="12.75">
      <c r="A90" t="s">
        <v>252</v>
      </c>
      <c r="B90" t="s">
        <v>251</v>
      </c>
      <c r="C90" t="s">
        <v>541</v>
      </c>
      <c r="D90" s="54">
        <v>0.32</v>
      </c>
      <c r="E90" s="54">
        <v>0.3265189351298237</v>
      </c>
      <c r="F90" s="54">
        <v>0.006518935129823711</v>
      </c>
    </row>
    <row r="91" spans="1:6" ht="12.75">
      <c r="A91" t="s">
        <v>145</v>
      </c>
      <c r="B91" t="s">
        <v>144</v>
      </c>
      <c r="C91" t="s">
        <v>540</v>
      </c>
      <c r="D91" s="54">
        <v>0.301811</v>
      </c>
      <c r="E91" s="54">
        <v>0.30928633939319633</v>
      </c>
      <c r="F91" s="54">
        <v>0.007475339393196334</v>
      </c>
    </row>
    <row r="92" spans="1:6" ht="12.75">
      <c r="A92" t="s">
        <v>44</v>
      </c>
      <c r="B92" t="s">
        <v>43</v>
      </c>
      <c r="C92" t="s">
        <v>560</v>
      </c>
      <c r="D92" s="54">
        <v>0.315582</v>
      </c>
      <c r="E92" s="54">
        <v>0.32354751216516064</v>
      </c>
      <c r="F92" s="54">
        <v>0.00796551216516067</v>
      </c>
    </row>
    <row r="93" spans="1:6" ht="12.75">
      <c r="A93" t="s">
        <v>452</v>
      </c>
      <c r="B93" t="s">
        <v>37</v>
      </c>
      <c r="C93" t="s">
        <v>507</v>
      </c>
      <c r="D93" s="54">
        <v>0.261006</v>
      </c>
      <c r="E93" s="54">
        <v>0.26930519648244905</v>
      </c>
      <c r="F93" s="54">
        <v>0.008299196482449034</v>
      </c>
    </row>
    <row r="94" spans="1:6" ht="12.75">
      <c r="A94" t="s">
        <v>555</v>
      </c>
      <c r="B94" t="s">
        <v>554</v>
      </c>
      <c r="C94" t="s">
        <v>544</v>
      </c>
      <c r="D94" s="54">
        <v>0.309693</v>
      </c>
      <c r="E94" s="54">
        <v>0.3182979635391461</v>
      </c>
      <c r="F94" s="54">
        <v>0.008604963539146082</v>
      </c>
    </row>
    <row r="95" spans="1:6" ht="12.75">
      <c r="A95" t="s">
        <v>468</v>
      </c>
      <c r="B95" t="s">
        <v>467</v>
      </c>
      <c r="C95" t="s">
        <v>539</v>
      </c>
      <c r="D95" s="54">
        <v>0.287066</v>
      </c>
      <c r="E95" s="54">
        <v>0.29594428413927293</v>
      </c>
      <c r="F95" s="54">
        <v>0.00887828413927294</v>
      </c>
    </row>
    <row r="96" spans="1:6" ht="12.75">
      <c r="A96" t="s">
        <v>226</v>
      </c>
      <c r="B96" t="s">
        <v>225</v>
      </c>
      <c r="C96" t="s">
        <v>509</v>
      </c>
      <c r="D96" s="54">
        <v>0.289157</v>
      </c>
      <c r="E96" s="54">
        <v>0.2981351430679068</v>
      </c>
      <c r="F96" s="54">
        <v>0.008978143067906785</v>
      </c>
    </row>
    <row r="97" spans="1:6" ht="12.75">
      <c r="A97" t="s">
        <v>326</v>
      </c>
      <c r="B97" t="s">
        <v>473</v>
      </c>
      <c r="C97" t="s">
        <v>282</v>
      </c>
      <c r="D97" s="54">
        <v>0.31003</v>
      </c>
      <c r="E97" s="54">
        <v>0.31923416536850896</v>
      </c>
      <c r="F97" s="54">
        <v>0.009204165368508987</v>
      </c>
    </row>
    <row r="98" spans="1:6" ht="12.75">
      <c r="A98" t="s">
        <v>224</v>
      </c>
      <c r="B98" t="s">
        <v>223</v>
      </c>
      <c r="C98" t="s">
        <v>509</v>
      </c>
      <c r="D98" s="54">
        <v>0.303571</v>
      </c>
      <c r="E98" s="54">
        <v>0.31284412782884713</v>
      </c>
      <c r="F98" s="54">
        <v>0.00927312782884715</v>
      </c>
    </row>
    <row r="99" spans="1:6" ht="12.75">
      <c r="A99" t="s">
        <v>214</v>
      </c>
      <c r="B99" t="s">
        <v>213</v>
      </c>
      <c r="C99" t="s">
        <v>509</v>
      </c>
      <c r="D99" s="54">
        <v>0.336449</v>
      </c>
      <c r="E99" s="54">
        <v>0.3457421373872444</v>
      </c>
      <c r="F99" s="54">
        <v>0.00929313738724441</v>
      </c>
    </row>
    <row r="100" spans="1:6" ht="12.75">
      <c r="A100" t="s">
        <v>488</v>
      </c>
      <c r="B100" t="s">
        <v>487</v>
      </c>
      <c r="C100" t="s">
        <v>565</v>
      </c>
      <c r="D100" s="54">
        <v>0.313208</v>
      </c>
      <c r="E100" s="54">
        <v>0.32267391427980485</v>
      </c>
      <c r="F100" s="54">
        <v>0.009465914279804866</v>
      </c>
    </row>
    <row r="101" spans="1:6" ht="12.75">
      <c r="A101" t="s">
        <v>476</v>
      </c>
      <c r="B101" t="s">
        <v>534</v>
      </c>
      <c r="C101" t="s">
        <v>516</v>
      </c>
      <c r="D101" s="54">
        <v>0.28690807799442897</v>
      </c>
      <c r="E101" s="54">
        <v>0.2967136474160109</v>
      </c>
      <c r="F101" s="54">
        <v>0.00980556942158195</v>
      </c>
    </row>
    <row r="102" spans="1:6" ht="12.75">
      <c r="A102" t="s">
        <v>444</v>
      </c>
      <c r="B102" t="s">
        <v>558</v>
      </c>
      <c r="C102" t="s">
        <v>544</v>
      </c>
      <c r="D102" s="54">
        <v>0.310705</v>
      </c>
      <c r="E102" s="54">
        <v>0.3205310289962946</v>
      </c>
      <c r="F102" s="54">
        <v>0.009826028996294589</v>
      </c>
    </row>
    <row r="103" spans="1:6" ht="12.75">
      <c r="A103" t="s">
        <v>468</v>
      </c>
      <c r="B103" t="s">
        <v>190</v>
      </c>
      <c r="C103" t="s">
        <v>562</v>
      </c>
      <c r="D103" s="54">
        <v>0.316623</v>
      </c>
      <c r="E103" s="54">
        <v>0.3264948419669446</v>
      </c>
      <c r="F103" s="54">
        <v>0.009871841966944628</v>
      </c>
    </row>
    <row r="104" spans="1:6" ht="12.75">
      <c r="A104" t="s">
        <v>488</v>
      </c>
      <c r="B104" t="s">
        <v>276</v>
      </c>
      <c r="C104" t="s">
        <v>280</v>
      </c>
      <c r="D104" s="54">
        <v>0.313817</v>
      </c>
      <c r="E104" s="54">
        <v>0.3238474024777167</v>
      </c>
      <c r="F104" s="54">
        <v>0.010030402477716693</v>
      </c>
    </row>
    <row r="105" spans="1:6" ht="12.75">
      <c r="A105" t="s">
        <v>454</v>
      </c>
      <c r="B105" t="s">
        <v>453</v>
      </c>
      <c r="C105" t="s">
        <v>512</v>
      </c>
      <c r="D105" s="54">
        <v>0.278736</v>
      </c>
      <c r="E105" s="54">
        <v>0.2891201399641757</v>
      </c>
      <c r="F105" s="54">
        <v>0.010384139964175698</v>
      </c>
    </row>
    <row r="106" spans="1:6" ht="12.75">
      <c r="A106" t="s">
        <v>318</v>
      </c>
      <c r="B106" t="s">
        <v>317</v>
      </c>
      <c r="C106" t="s">
        <v>282</v>
      </c>
      <c r="D106" s="54">
        <v>0.306264</v>
      </c>
      <c r="E106" s="54">
        <v>0.3169205549186983</v>
      </c>
      <c r="F106" s="54">
        <v>0.010656554918698324</v>
      </c>
    </row>
    <row r="107" spans="1:6" ht="12.75">
      <c r="A107" t="s">
        <v>353</v>
      </c>
      <c r="B107" t="s">
        <v>352</v>
      </c>
      <c r="C107" t="s">
        <v>506</v>
      </c>
      <c r="D107" s="54">
        <v>0.310345</v>
      </c>
      <c r="E107" s="54">
        <v>0.3213197608018384</v>
      </c>
      <c r="F107" s="54">
        <v>0.010974760801838401</v>
      </c>
    </row>
    <row r="108" spans="1:6" ht="12.75">
      <c r="A108" t="s">
        <v>182</v>
      </c>
      <c r="B108" t="s">
        <v>181</v>
      </c>
      <c r="C108" t="s">
        <v>549</v>
      </c>
      <c r="D108" s="54">
        <v>0.314583</v>
      </c>
      <c r="E108" s="54">
        <v>0.3259802048691418</v>
      </c>
      <c r="F108" s="54">
        <v>0.011397204869141808</v>
      </c>
    </row>
    <row r="109" spans="1:6" ht="12.75">
      <c r="A109" t="s">
        <v>357</v>
      </c>
      <c r="B109" t="s">
        <v>356</v>
      </c>
      <c r="C109" t="s">
        <v>506</v>
      </c>
      <c r="D109" s="54">
        <v>0.315789</v>
      </c>
      <c r="E109" s="54">
        <v>0.32761974078422607</v>
      </c>
      <c r="F109" s="54">
        <v>0.01183074078422608</v>
      </c>
    </row>
    <row r="110" spans="1:6" ht="12.75">
      <c r="A110" t="s">
        <v>452</v>
      </c>
      <c r="B110" t="s">
        <v>451</v>
      </c>
      <c r="C110" t="s">
        <v>512</v>
      </c>
      <c r="D110" s="54">
        <v>0.278752</v>
      </c>
      <c r="E110" s="54">
        <v>0.2907459894266888</v>
      </c>
      <c r="F110" s="54">
        <v>0.011993989426688778</v>
      </c>
    </row>
    <row r="111" spans="1:6" ht="12.75">
      <c r="A111" t="s">
        <v>155</v>
      </c>
      <c r="B111" t="s">
        <v>154</v>
      </c>
      <c r="C111" t="s">
        <v>505</v>
      </c>
      <c r="D111" s="54">
        <v>0.330729</v>
      </c>
      <c r="E111" s="54">
        <v>0.3428669385713733</v>
      </c>
      <c r="F111" s="54">
        <v>0.012137938571373297</v>
      </c>
    </row>
    <row r="112" spans="1:6" ht="12.75">
      <c r="A112" t="s">
        <v>416</v>
      </c>
      <c r="B112" t="s">
        <v>362</v>
      </c>
      <c r="C112" t="s">
        <v>516</v>
      </c>
      <c r="D112" s="54">
        <v>0.30183727034120733</v>
      </c>
      <c r="E112" s="54">
        <v>0.3142726692335349</v>
      </c>
      <c r="F112" s="54">
        <v>0.012435398892327587</v>
      </c>
    </row>
    <row r="113" spans="1:6" ht="12.75">
      <c r="A113" t="s">
        <v>30</v>
      </c>
      <c r="B113" t="s">
        <v>349</v>
      </c>
      <c r="C113" t="s">
        <v>507</v>
      </c>
      <c r="D113" s="54">
        <v>0.288462</v>
      </c>
      <c r="E113" s="54">
        <v>0.3009585290916733</v>
      </c>
      <c r="F113" s="54">
        <v>0.012496529091673314</v>
      </c>
    </row>
    <row r="114" spans="1:6" ht="12.75">
      <c r="A114" t="s">
        <v>456</v>
      </c>
      <c r="B114" t="s">
        <v>162</v>
      </c>
      <c r="C114" t="s">
        <v>505</v>
      </c>
      <c r="D114" s="54">
        <v>0.313726</v>
      </c>
      <c r="E114" s="54">
        <v>0.32643529377924985</v>
      </c>
      <c r="F114" s="54">
        <v>0.012709293779249842</v>
      </c>
    </row>
    <row r="115" spans="1:6" ht="12.75">
      <c r="A115" t="s">
        <v>78</v>
      </c>
      <c r="B115" t="s">
        <v>215</v>
      </c>
      <c r="C115" t="s">
        <v>509</v>
      </c>
      <c r="D115" s="54">
        <v>0.324627</v>
      </c>
      <c r="E115" s="54">
        <v>0.3377134997602885</v>
      </c>
      <c r="F115" s="54">
        <v>0.013086499760288528</v>
      </c>
    </row>
    <row r="116" spans="1:6" ht="12.75">
      <c r="A116" t="s">
        <v>62</v>
      </c>
      <c r="B116" t="s">
        <v>15</v>
      </c>
      <c r="C116" t="s">
        <v>564</v>
      </c>
      <c r="D116" s="54">
        <v>0.311751</v>
      </c>
      <c r="E116" s="54">
        <v>0.3255402688689225</v>
      </c>
      <c r="F116" s="54">
        <v>0.01378926886892251</v>
      </c>
    </row>
    <row r="117" spans="1:6" ht="12.75">
      <c r="A117" t="s">
        <v>150</v>
      </c>
      <c r="B117" t="s">
        <v>149</v>
      </c>
      <c r="C117" t="s">
        <v>540</v>
      </c>
      <c r="D117" s="54">
        <v>0.310811</v>
      </c>
      <c r="E117" s="54">
        <v>0.32501053769662275</v>
      </c>
      <c r="F117" s="54">
        <v>0.014199537696622744</v>
      </c>
    </row>
    <row r="118" spans="1:6" ht="12.75">
      <c r="A118" t="s">
        <v>380</v>
      </c>
      <c r="B118" t="s">
        <v>379</v>
      </c>
      <c r="C118" t="s">
        <v>543</v>
      </c>
      <c r="D118" s="54">
        <v>0.299754</v>
      </c>
      <c r="E118" s="54">
        <v>0.3142812544468336</v>
      </c>
      <c r="F118" s="54">
        <v>0.01452725444683356</v>
      </c>
    </row>
    <row r="119" spans="1:6" ht="12.75">
      <c r="A119" t="s">
        <v>380</v>
      </c>
      <c r="B119" t="s">
        <v>396</v>
      </c>
      <c r="C119" t="s">
        <v>514</v>
      </c>
      <c r="D119" s="54">
        <v>0.29918</v>
      </c>
      <c r="E119" s="54">
        <v>0.31458602988567114</v>
      </c>
      <c r="F119" s="54">
        <v>0.015406029885671135</v>
      </c>
    </row>
    <row r="120" spans="1:6" ht="12.75">
      <c r="A120" t="s">
        <v>452</v>
      </c>
      <c r="B120" t="s">
        <v>305</v>
      </c>
      <c r="C120" t="s">
        <v>541</v>
      </c>
      <c r="D120" s="54">
        <v>0.325843</v>
      </c>
      <c r="E120" s="54">
        <v>0.34186805595759734</v>
      </c>
      <c r="F120" s="54">
        <v>0.016025055957597345</v>
      </c>
    </row>
    <row r="121" spans="1:6" ht="12.75">
      <c r="A121" t="s">
        <v>260</v>
      </c>
      <c r="B121" t="s">
        <v>259</v>
      </c>
      <c r="C121" t="s">
        <v>544</v>
      </c>
      <c r="D121" s="54">
        <v>0.3375</v>
      </c>
      <c r="E121" s="54">
        <v>0.3541010544975639</v>
      </c>
      <c r="F121" s="54">
        <v>0.016601054497563883</v>
      </c>
    </row>
    <row r="122" spans="1:6" ht="12.75">
      <c r="A122" t="s">
        <v>35</v>
      </c>
      <c r="B122" t="s">
        <v>34</v>
      </c>
      <c r="C122" t="s">
        <v>507</v>
      </c>
      <c r="D122" s="54">
        <v>0.291375</v>
      </c>
      <c r="E122" s="54">
        <v>0.30816576944900903</v>
      </c>
      <c r="F122" s="54">
        <v>0.016790769449009035</v>
      </c>
    </row>
    <row r="123" spans="1:6" ht="12.75">
      <c r="A123" t="s">
        <v>178</v>
      </c>
      <c r="B123" t="s">
        <v>200</v>
      </c>
      <c r="C123" t="s">
        <v>513</v>
      </c>
      <c r="D123" s="54">
        <v>0.310112</v>
      </c>
      <c r="E123" s="54">
        <v>0.3272301893017411</v>
      </c>
      <c r="F123" s="54">
        <v>0.017118189301741082</v>
      </c>
    </row>
    <row r="124" spans="1:6" ht="12.75">
      <c r="A124" t="s">
        <v>270</v>
      </c>
      <c r="B124" t="s">
        <v>33</v>
      </c>
      <c r="C124" t="s">
        <v>507</v>
      </c>
      <c r="D124" s="54">
        <v>0.275591</v>
      </c>
      <c r="E124" s="54">
        <v>0.29296070611173874</v>
      </c>
      <c r="F124" s="54">
        <v>0.01736970611173877</v>
      </c>
    </row>
    <row r="125" spans="1:6" ht="12.75">
      <c r="A125" t="s">
        <v>472</v>
      </c>
      <c r="B125" t="s">
        <v>420</v>
      </c>
      <c r="C125" t="s">
        <v>279</v>
      </c>
      <c r="D125" s="54">
        <v>0.302491</v>
      </c>
      <c r="E125" s="54">
        <v>0.32010485041995784</v>
      </c>
      <c r="F125" s="54">
        <v>0.017613850419957833</v>
      </c>
    </row>
    <row r="126" spans="1:6" ht="12.75">
      <c r="A126" t="s">
        <v>456</v>
      </c>
      <c r="B126" t="s">
        <v>455</v>
      </c>
      <c r="C126" t="s">
        <v>512</v>
      </c>
      <c r="D126" s="54">
        <v>0.316547</v>
      </c>
      <c r="E126" s="54">
        <v>0.3342086872824957</v>
      </c>
      <c r="F126" s="54">
        <v>0.017661687282495675</v>
      </c>
    </row>
    <row r="127" spans="1:6" ht="12.75">
      <c r="A127" t="s">
        <v>248</v>
      </c>
      <c r="B127" t="s">
        <v>247</v>
      </c>
      <c r="C127" t="s">
        <v>541</v>
      </c>
      <c r="D127" s="54">
        <v>0.30485</v>
      </c>
      <c r="E127" s="54">
        <v>0.32259786863798035</v>
      </c>
      <c r="F127" s="54">
        <v>0.017747868637980335</v>
      </c>
    </row>
    <row r="128" spans="1:6" ht="12.75">
      <c r="A128" t="s">
        <v>74</v>
      </c>
      <c r="B128" t="s">
        <v>476</v>
      </c>
      <c r="C128" t="s">
        <v>508</v>
      </c>
      <c r="D128" s="54">
        <v>0.299145</v>
      </c>
      <c r="E128" s="54">
        <v>0.31692183306495636</v>
      </c>
      <c r="F128" s="54">
        <v>0.017776833064956366</v>
      </c>
    </row>
    <row r="129" spans="1:6" ht="12.75">
      <c r="A129" t="s">
        <v>199</v>
      </c>
      <c r="B129" t="s">
        <v>198</v>
      </c>
      <c r="C129" t="s">
        <v>562</v>
      </c>
      <c r="D129" s="54">
        <v>0.309816</v>
      </c>
      <c r="E129" s="54">
        <v>0.32765693561177817</v>
      </c>
      <c r="F129" s="54">
        <v>0.017840935611778186</v>
      </c>
    </row>
    <row r="130" spans="1:6" ht="12.75">
      <c r="A130" t="s">
        <v>407</v>
      </c>
      <c r="B130" t="s">
        <v>406</v>
      </c>
      <c r="C130" t="s">
        <v>550</v>
      </c>
      <c r="D130" s="54">
        <v>0.298246</v>
      </c>
      <c r="E130" s="54">
        <v>0.3161272513379035</v>
      </c>
      <c r="F130" s="54">
        <v>0.01788125133790347</v>
      </c>
    </row>
    <row r="131" spans="1:6" ht="12.75">
      <c r="A131" t="s">
        <v>392</v>
      </c>
      <c r="B131" t="s">
        <v>391</v>
      </c>
      <c r="C131" t="s">
        <v>514</v>
      </c>
      <c r="D131" s="54">
        <v>0.278523</v>
      </c>
      <c r="E131" s="54">
        <v>0.29650643159787304</v>
      </c>
      <c r="F131" s="54">
        <v>0.017983431597873023</v>
      </c>
    </row>
    <row r="132" spans="1:6" ht="12.75">
      <c r="A132" t="s">
        <v>67</v>
      </c>
      <c r="B132" t="s">
        <v>66</v>
      </c>
      <c r="C132" t="s">
        <v>542</v>
      </c>
      <c r="D132" s="54">
        <v>0.307692</v>
      </c>
      <c r="E132" s="54">
        <v>0.32591455149383347</v>
      </c>
      <c r="F132" s="54">
        <v>0.01822255149383345</v>
      </c>
    </row>
    <row r="133" spans="1:6" ht="12.75">
      <c r="A133" t="s">
        <v>480</v>
      </c>
      <c r="B133" t="s">
        <v>479</v>
      </c>
      <c r="C133" t="s">
        <v>565</v>
      </c>
      <c r="D133" s="54">
        <v>0.315789</v>
      </c>
      <c r="E133" s="54">
        <v>0.33408438554881165</v>
      </c>
      <c r="F133" s="54">
        <v>0.01829538554881166</v>
      </c>
    </row>
    <row r="134" spans="1:6" ht="12.75">
      <c r="A134" t="s">
        <v>468</v>
      </c>
      <c r="B134" t="s">
        <v>422</v>
      </c>
      <c r="C134" t="s">
        <v>279</v>
      </c>
      <c r="D134" s="54">
        <v>0.300341</v>
      </c>
      <c r="E134" s="54">
        <v>0.3189342686722777</v>
      </c>
      <c r="F134" s="54">
        <v>0.018593268672277674</v>
      </c>
    </row>
    <row r="135" spans="1:6" ht="12.75">
      <c r="A135" t="s">
        <v>21</v>
      </c>
      <c r="B135" t="s">
        <v>20</v>
      </c>
      <c r="C135" t="s">
        <v>564</v>
      </c>
      <c r="D135" s="54">
        <v>0.319066</v>
      </c>
      <c r="E135" s="54">
        <v>0.3382409961550837</v>
      </c>
      <c r="F135" s="54">
        <v>0.019174996155083668</v>
      </c>
    </row>
    <row r="136" spans="1:6" ht="12.75">
      <c r="A136" t="s">
        <v>168</v>
      </c>
      <c r="B136" t="s">
        <v>167</v>
      </c>
      <c r="C136" t="s">
        <v>510</v>
      </c>
      <c r="D136" s="54">
        <v>0.291572</v>
      </c>
      <c r="E136" s="54">
        <v>0.31095995277970223</v>
      </c>
      <c r="F136" s="54">
        <v>0.019387952779702233</v>
      </c>
    </row>
    <row r="137" spans="1:6" ht="12.75">
      <c r="A137" t="s">
        <v>310</v>
      </c>
      <c r="B137" t="s">
        <v>309</v>
      </c>
      <c r="C137" t="s">
        <v>563</v>
      </c>
      <c r="D137" s="54">
        <v>0.287324</v>
      </c>
      <c r="E137" s="54">
        <v>0.30676575018388125</v>
      </c>
      <c r="F137" s="54">
        <v>0.019441750183881223</v>
      </c>
    </row>
    <row r="138" spans="1:6" ht="12.75">
      <c r="A138" t="s">
        <v>403</v>
      </c>
      <c r="B138" t="s">
        <v>459</v>
      </c>
      <c r="C138" t="s">
        <v>550</v>
      </c>
      <c r="D138" s="54">
        <v>0.287257</v>
      </c>
      <c r="E138" s="54">
        <v>0.3069292986247518</v>
      </c>
      <c r="F138" s="54">
        <v>0.01967229862475184</v>
      </c>
    </row>
    <row r="139" spans="1:6" ht="12.75">
      <c r="A139" t="s">
        <v>402</v>
      </c>
      <c r="B139" t="s">
        <v>123</v>
      </c>
      <c r="C139" t="s">
        <v>550</v>
      </c>
      <c r="D139" s="54">
        <v>0.313665</v>
      </c>
      <c r="E139" s="54">
        <v>0.3333880379029662</v>
      </c>
      <c r="F139" s="54">
        <v>0.0197230379029662</v>
      </c>
    </row>
    <row r="140" spans="1:6" ht="12.75">
      <c r="A140" t="s">
        <v>142</v>
      </c>
      <c r="B140" t="s">
        <v>45</v>
      </c>
      <c r="C140" t="s">
        <v>560</v>
      </c>
      <c r="D140" s="54">
        <v>0.295337</v>
      </c>
      <c r="E140" s="54">
        <v>0.3151864706165258</v>
      </c>
      <c r="F140" s="54">
        <v>0.01984947061652581</v>
      </c>
    </row>
    <row r="141" spans="1:6" ht="12.75">
      <c r="A141" t="s">
        <v>142</v>
      </c>
      <c r="B141" t="s">
        <v>141</v>
      </c>
      <c r="C141" t="s">
        <v>540</v>
      </c>
      <c r="D141" s="54">
        <v>0.29982</v>
      </c>
      <c r="E141" s="54">
        <v>0.3198885902378459</v>
      </c>
      <c r="F141" s="54">
        <v>0.020068590237845907</v>
      </c>
    </row>
    <row r="142" spans="1:6" ht="12.75">
      <c r="A142" t="s">
        <v>53</v>
      </c>
      <c r="B142" t="s">
        <v>52</v>
      </c>
      <c r="C142" t="s">
        <v>560</v>
      </c>
      <c r="D142" s="54">
        <v>0.287313</v>
      </c>
      <c r="E142" s="54">
        <v>0.3073904155976714</v>
      </c>
      <c r="F142" s="54">
        <v>0.0200774155976714</v>
      </c>
    </row>
    <row r="143" spans="1:6" ht="12.75">
      <c r="A143" t="s">
        <v>314</v>
      </c>
      <c r="B143" t="s">
        <v>418</v>
      </c>
      <c r="C143" t="s">
        <v>279</v>
      </c>
      <c r="D143" s="54">
        <v>0.294833</v>
      </c>
      <c r="E143" s="54">
        <v>0.31507833556408316</v>
      </c>
      <c r="F143" s="54">
        <v>0.020245335564083144</v>
      </c>
    </row>
    <row r="144" spans="1:6" ht="12.75">
      <c r="A144" t="s">
        <v>244</v>
      </c>
      <c r="B144" t="s">
        <v>243</v>
      </c>
      <c r="C144" t="s">
        <v>281</v>
      </c>
      <c r="D144" s="54">
        <v>0.291498</v>
      </c>
      <c r="E144" s="54">
        <v>0.31176951556962335</v>
      </c>
      <c r="F144" s="54">
        <v>0.020271515569623366</v>
      </c>
    </row>
    <row r="145" spans="1:6" ht="12.75">
      <c r="A145" t="s">
        <v>136</v>
      </c>
      <c r="B145" t="s">
        <v>135</v>
      </c>
      <c r="C145" t="s">
        <v>561</v>
      </c>
      <c r="D145" s="54">
        <v>0.297101</v>
      </c>
      <c r="E145" s="54">
        <v>0.31753518996974</v>
      </c>
      <c r="F145" s="54">
        <v>0.020434189969740002</v>
      </c>
    </row>
    <row r="146" spans="1:6" ht="12.75">
      <c r="A146" t="s">
        <v>306</v>
      </c>
      <c r="B146" t="s">
        <v>305</v>
      </c>
      <c r="C146" t="s">
        <v>563</v>
      </c>
      <c r="D146" s="54">
        <v>0.284706</v>
      </c>
      <c r="E146" s="54">
        <v>0.3052773292591121</v>
      </c>
      <c r="F146" s="54">
        <v>0.020571329259112092</v>
      </c>
    </row>
    <row r="147" spans="1:6" ht="12.75">
      <c r="A147" t="s">
        <v>482</v>
      </c>
      <c r="B147" t="s">
        <v>311</v>
      </c>
      <c r="C147" t="s">
        <v>540</v>
      </c>
      <c r="D147" s="54">
        <v>0.303855</v>
      </c>
      <c r="E147" s="54">
        <v>0.3254797528783069</v>
      </c>
      <c r="F147" s="54">
        <v>0.021624752878306897</v>
      </c>
    </row>
    <row r="148" spans="1:6" ht="12.75">
      <c r="A148" t="s">
        <v>125</v>
      </c>
      <c r="B148" t="s">
        <v>176</v>
      </c>
      <c r="C148" t="s">
        <v>510</v>
      </c>
      <c r="D148" s="54">
        <v>0.292929</v>
      </c>
      <c r="E148" s="54">
        <v>0.3148840505249948</v>
      </c>
      <c r="F148" s="54">
        <v>0.0219550505249948</v>
      </c>
    </row>
    <row r="149" spans="1:6" ht="12.75">
      <c r="A149" t="s">
        <v>134</v>
      </c>
      <c r="B149" t="s">
        <v>133</v>
      </c>
      <c r="C149" t="s">
        <v>561</v>
      </c>
      <c r="D149" s="54">
        <v>0.296667</v>
      </c>
      <c r="E149" s="54">
        <v>0.319144808675807</v>
      </c>
      <c r="F149" s="54">
        <v>0.02247780867580701</v>
      </c>
    </row>
    <row r="150" spans="1:6" ht="12.75">
      <c r="A150" t="s">
        <v>325</v>
      </c>
      <c r="B150" t="s">
        <v>537</v>
      </c>
      <c r="C150" t="s">
        <v>516</v>
      </c>
      <c r="D150" s="54">
        <v>0.2857142857142857</v>
      </c>
      <c r="E150" s="54">
        <v>0.30831252260656533</v>
      </c>
      <c r="F150" s="54">
        <v>0.022598236892279633</v>
      </c>
    </row>
    <row r="151" spans="1:6" ht="12.75">
      <c r="A151" t="s">
        <v>394</v>
      </c>
      <c r="B151" t="s">
        <v>393</v>
      </c>
      <c r="C151" t="s">
        <v>514</v>
      </c>
      <c r="D151" s="54">
        <v>0.293173</v>
      </c>
      <c r="E151" s="54">
        <v>0.315791158042658</v>
      </c>
      <c r="F151" s="54">
        <v>0.022618158042657988</v>
      </c>
    </row>
    <row r="152" spans="1:6" ht="12.75">
      <c r="A152" t="s">
        <v>431</v>
      </c>
      <c r="B152" t="s">
        <v>430</v>
      </c>
      <c r="C152" t="s">
        <v>561</v>
      </c>
      <c r="D152" s="54">
        <v>0.316742</v>
      </c>
      <c r="E152" s="54">
        <v>0.3396474384847195</v>
      </c>
      <c r="F152" s="54">
        <v>0.022905438484719487</v>
      </c>
    </row>
    <row r="153" spans="1:6" ht="12.75">
      <c r="A153" t="s">
        <v>69</v>
      </c>
      <c r="B153" t="s">
        <v>68</v>
      </c>
      <c r="C153" t="s">
        <v>542</v>
      </c>
      <c r="D153" s="54">
        <v>0.317391</v>
      </c>
      <c r="E153" s="54">
        <v>0.34040184034635573</v>
      </c>
      <c r="F153" s="54">
        <v>0.023010840346355754</v>
      </c>
    </row>
    <row r="154" spans="1:6" ht="12.75">
      <c r="A154" t="s">
        <v>41</v>
      </c>
      <c r="B154" t="s">
        <v>40</v>
      </c>
      <c r="C154" t="s">
        <v>560</v>
      </c>
      <c r="D154" s="54">
        <v>0.294737</v>
      </c>
      <c r="E154" s="54">
        <v>0.31861342400325765</v>
      </c>
      <c r="F154" s="54">
        <v>0.023876424003257624</v>
      </c>
    </row>
    <row r="155" spans="1:6" ht="12.75">
      <c r="A155" t="s">
        <v>196</v>
      </c>
      <c r="B155" t="s">
        <v>195</v>
      </c>
      <c r="C155" t="s">
        <v>562</v>
      </c>
      <c r="D155" s="54">
        <v>0.289694</v>
      </c>
      <c r="E155" s="54">
        <v>0.3139650834167158</v>
      </c>
      <c r="F155" s="54">
        <v>0.0242710834167158</v>
      </c>
    </row>
    <row r="156" spans="1:6" ht="12.75">
      <c r="A156" t="s">
        <v>476</v>
      </c>
      <c r="B156" t="s">
        <v>246</v>
      </c>
      <c r="C156" t="s">
        <v>281</v>
      </c>
      <c r="D156" s="54">
        <v>0.285088</v>
      </c>
      <c r="E156" s="54">
        <v>0.30939764403422354</v>
      </c>
      <c r="F156" s="54">
        <v>0.024309644034223532</v>
      </c>
    </row>
    <row r="157" spans="1:6" ht="12.75">
      <c r="A157" t="s">
        <v>456</v>
      </c>
      <c r="B157" t="s">
        <v>362</v>
      </c>
      <c r="C157" t="s">
        <v>559</v>
      </c>
      <c r="D157" s="54">
        <v>0.274699</v>
      </c>
      <c r="E157" s="54">
        <v>0.29951182168681756</v>
      </c>
      <c r="F157" s="54">
        <v>0.024812821686817532</v>
      </c>
    </row>
    <row r="158" spans="1:6" ht="12.75">
      <c r="A158" t="s">
        <v>472</v>
      </c>
      <c r="B158" t="s">
        <v>421</v>
      </c>
      <c r="C158" t="s">
        <v>562</v>
      </c>
      <c r="D158" s="54">
        <v>0.299401</v>
      </c>
      <c r="E158" s="54">
        <v>0.3250339201448478</v>
      </c>
      <c r="F158" s="54">
        <v>0.025632920144847804</v>
      </c>
    </row>
    <row r="159" spans="1:6" ht="12.75">
      <c r="A159" t="s">
        <v>62</v>
      </c>
      <c r="B159" t="s">
        <v>61</v>
      </c>
      <c r="C159" t="s">
        <v>542</v>
      </c>
      <c r="D159" s="54">
        <v>0.302949</v>
      </c>
      <c r="E159" s="54">
        <v>0.3288291761956022</v>
      </c>
      <c r="F159" s="54">
        <v>0.025880176195602178</v>
      </c>
    </row>
    <row r="160" spans="1:6" ht="12.75">
      <c r="A160" t="s">
        <v>244</v>
      </c>
      <c r="B160" t="s">
        <v>13</v>
      </c>
      <c r="C160" t="s">
        <v>566</v>
      </c>
      <c r="D160" s="54">
        <v>0.283105</v>
      </c>
      <c r="E160" s="54">
        <v>0.30923473065443996</v>
      </c>
      <c r="F160" s="54">
        <v>0.026129730654439964</v>
      </c>
    </row>
    <row r="161" spans="1:6" ht="12.75">
      <c r="A161" t="s">
        <v>355</v>
      </c>
      <c r="B161" t="s">
        <v>354</v>
      </c>
      <c r="C161" t="s">
        <v>506</v>
      </c>
      <c r="D161" s="54">
        <v>0.266272</v>
      </c>
      <c r="E161" s="54">
        <v>0.2924041927808566</v>
      </c>
      <c r="F161" s="54">
        <v>0.0261321927808566</v>
      </c>
    </row>
    <row r="162" spans="1:6" ht="12.75">
      <c r="A162" t="s">
        <v>59</v>
      </c>
      <c r="B162" t="s">
        <v>58</v>
      </c>
      <c r="C162" t="s">
        <v>542</v>
      </c>
      <c r="D162" s="54">
        <v>0.301724</v>
      </c>
      <c r="E162" s="54">
        <v>0.3279035396274112</v>
      </c>
      <c r="F162" s="54">
        <v>0.026179539627411208</v>
      </c>
    </row>
    <row r="163" spans="1:6" ht="12.75">
      <c r="A163" t="s">
        <v>27</v>
      </c>
      <c r="B163" t="s">
        <v>26</v>
      </c>
      <c r="C163" t="s">
        <v>564</v>
      </c>
      <c r="D163" s="54">
        <v>0.296748</v>
      </c>
      <c r="E163" s="54">
        <v>0.32330557731469495</v>
      </c>
      <c r="F163" s="54">
        <v>0.026557577314694936</v>
      </c>
    </row>
    <row r="164" spans="1:6" ht="12.75">
      <c r="A164" t="s">
        <v>192</v>
      </c>
      <c r="B164" t="s">
        <v>191</v>
      </c>
      <c r="C164" t="s">
        <v>562</v>
      </c>
      <c r="D164" s="54">
        <v>0.273171</v>
      </c>
      <c r="E164" s="54">
        <v>0.29977301004491064</v>
      </c>
      <c r="F164" s="54">
        <v>0.02660201004491064</v>
      </c>
    </row>
    <row r="165" spans="1:6" ht="12.75">
      <c r="A165" t="s">
        <v>147</v>
      </c>
      <c r="B165" t="s">
        <v>146</v>
      </c>
      <c r="C165" t="s">
        <v>540</v>
      </c>
      <c r="D165" s="54">
        <v>0.273171</v>
      </c>
      <c r="E165" s="54">
        <v>0.30013175640152795</v>
      </c>
      <c r="F165" s="54">
        <v>0.026960756401527952</v>
      </c>
    </row>
    <row r="166" spans="1:6" ht="12.75">
      <c r="A166" t="s">
        <v>202</v>
      </c>
      <c r="B166" t="s">
        <v>201</v>
      </c>
      <c r="C166" t="s">
        <v>513</v>
      </c>
      <c r="D166" s="54">
        <v>0.283925</v>
      </c>
      <c r="E166" s="54">
        <v>0.31089833459635596</v>
      </c>
      <c r="F166" s="54">
        <v>0.02697333459635598</v>
      </c>
    </row>
    <row r="167" spans="1:6" ht="12.75">
      <c r="A167" t="s">
        <v>71</v>
      </c>
      <c r="B167" t="s">
        <v>70</v>
      </c>
      <c r="C167" t="s">
        <v>542</v>
      </c>
      <c r="D167" s="54">
        <v>0.284091</v>
      </c>
      <c r="E167" s="54">
        <v>0.3111593392232153</v>
      </c>
      <c r="F167" s="54">
        <v>0.027068339223215332</v>
      </c>
    </row>
    <row r="168" spans="1:6" ht="12.75">
      <c r="A168" t="s">
        <v>430</v>
      </c>
      <c r="B168" t="s">
        <v>212</v>
      </c>
      <c r="C168" t="s">
        <v>513</v>
      </c>
      <c r="D168" s="54">
        <v>0.303371</v>
      </c>
      <c r="E168" s="54">
        <v>0.3304732688818144</v>
      </c>
      <c r="F168" s="54">
        <v>0.027102268881814384</v>
      </c>
    </row>
    <row r="169" spans="1:6" ht="12.75">
      <c r="A169" t="s">
        <v>23</v>
      </c>
      <c r="B169" t="s">
        <v>22</v>
      </c>
      <c r="C169" t="s">
        <v>564</v>
      </c>
      <c r="D169" s="54">
        <v>0.285714</v>
      </c>
      <c r="E169" s="54">
        <v>0.3129517194905095</v>
      </c>
      <c r="F169" s="54">
        <v>0.02723771949050946</v>
      </c>
    </row>
    <row r="170" spans="1:6" ht="12.75">
      <c r="A170" t="s">
        <v>386</v>
      </c>
      <c r="B170" t="s">
        <v>410</v>
      </c>
      <c r="C170" t="s">
        <v>516</v>
      </c>
      <c r="D170" s="54">
        <v>0.2809278350515464</v>
      </c>
      <c r="E170" s="54">
        <v>0.30839217820491605</v>
      </c>
      <c r="F170" s="54">
        <v>0.027464343153369652</v>
      </c>
    </row>
    <row r="171" spans="1:6" ht="12.75">
      <c r="A171" t="s">
        <v>183</v>
      </c>
      <c r="B171" t="s">
        <v>311</v>
      </c>
      <c r="C171" t="s">
        <v>549</v>
      </c>
      <c r="D171" s="54">
        <v>0.283388</v>
      </c>
      <c r="E171" s="54">
        <v>0.3112278615681508</v>
      </c>
      <c r="F171" s="54">
        <v>0.027839861568150825</v>
      </c>
    </row>
    <row r="172" spans="1:6" ht="12.75">
      <c r="A172" t="s">
        <v>361</v>
      </c>
      <c r="B172" t="s">
        <v>419</v>
      </c>
      <c r="C172" t="s">
        <v>279</v>
      </c>
      <c r="D172" s="54">
        <v>0.292225</v>
      </c>
      <c r="E172" s="54">
        <v>0.32051512934040194</v>
      </c>
      <c r="F172" s="54">
        <v>0.028290129340401926</v>
      </c>
    </row>
    <row r="173" spans="1:6" ht="12.75">
      <c r="A173" t="s">
        <v>476</v>
      </c>
      <c r="B173" t="s">
        <v>341</v>
      </c>
      <c r="C173" t="s">
        <v>511</v>
      </c>
      <c r="D173" s="54">
        <v>0.29602</v>
      </c>
      <c r="E173" s="54">
        <v>0.3243212947448842</v>
      </c>
      <c r="F173" s="54">
        <v>0.028301294744884187</v>
      </c>
    </row>
    <row r="174" spans="1:6" ht="12.75">
      <c r="A174" t="s">
        <v>138</v>
      </c>
      <c r="B174" t="s">
        <v>137</v>
      </c>
      <c r="C174" t="s">
        <v>561</v>
      </c>
      <c r="D174" s="54">
        <v>0.283843</v>
      </c>
      <c r="E174" s="54">
        <v>0.31215979256268694</v>
      </c>
      <c r="F174" s="54">
        <v>0.028316792562686932</v>
      </c>
    </row>
    <row r="175" spans="1:6" ht="12.75">
      <c r="A175" t="s">
        <v>490</v>
      </c>
      <c r="B175" t="s">
        <v>489</v>
      </c>
      <c r="C175" t="s">
        <v>565</v>
      </c>
      <c r="D175" s="54">
        <v>0.291829</v>
      </c>
      <c r="E175" s="54">
        <v>0.32036794678208447</v>
      </c>
      <c r="F175" s="54">
        <v>0.028538946782084462</v>
      </c>
    </row>
    <row r="176" spans="1:6" ht="12.75">
      <c r="A176" t="s">
        <v>409</v>
      </c>
      <c r="B176" t="s">
        <v>408</v>
      </c>
      <c r="C176" t="s">
        <v>516</v>
      </c>
      <c r="D176" s="54">
        <v>0.26744186046511625</v>
      </c>
      <c r="E176" s="54">
        <v>0.2961497865578485</v>
      </c>
      <c r="F176" s="54">
        <v>0.02870792609273226</v>
      </c>
    </row>
    <row r="177" spans="1:6" ht="12.75">
      <c r="A177" t="s">
        <v>194</v>
      </c>
      <c r="B177" t="s">
        <v>193</v>
      </c>
      <c r="C177" t="s">
        <v>562</v>
      </c>
      <c r="D177" s="54">
        <v>0.288288</v>
      </c>
      <c r="E177" s="54">
        <v>0.31731944010955926</v>
      </c>
      <c r="F177" s="54">
        <v>0.02903144010955927</v>
      </c>
    </row>
    <row r="178" spans="1:6" ht="12.75">
      <c r="A178" t="s">
        <v>476</v>
      </c>
      <c r="B178" t="s">
        <v>164</v>
      </c>
      <c r="C178" t="s">
        <v>510</v>
      </c>
      <c r="D178" s="54">
        <v>0.302521</v>
      </c>
      <c r="E178" s="54">
        <v>0.33161074375152644</v>
      </c>
      <c r="F178" s="54">
        <v>0.029089743751526453</v>
      </c>
    </row>
    <row r="179" spans="1:6" ht="12.75">
      <c r="A179" t="s">
        <v>19</v>
      </c>
      <c r="B179" t="s">
        <v>18</v>
      </c>
      <c r="C179" t="s">
        <v>564</v>
      </c>
      <c r="D179" s="54">
        <v>0.293907</v>
      </c>
      <c r="E179" s="54">
        <v>0.3230014486993988</v>
      </c>
      <c r="F179" s="54">
        <v>0.02909444869939881</v>
      </c>
    </row>
    <row r="180" spans="1:6" ht="12.75">
      <c r="A180" t="s">
        <v>402</v>
      </c>
      <c r="B180" t="s">
        <v>515</v>
      </c>
      <c r="C180" t="s">
        <v>516</v>
      </c>
      <c r="D180" s="54">
        <v>0.27615062761506276</v>
      </c>
      <c r="E180" s="54">
        <v>0.30537516765154316</v>
      </c>
      <c r="F180" s="54">
        <v>0.029224540036480395</v>
      </c>
    </row>
    <row r="181" spans="1:6" ht="12.75">
      <c r="A181" t="s">
        <v>172</v>
      </c>
      <c r="B181" t="s">
        <v>171</v>
      </c>
      <c r="C181" t="s">
        <v>510</v>
      </c>
      <c r="D181" s="54">
        <v>0.292056</v>
      </c>
      <c r="E181" s="54">
        <v>0.32153552120271267</v>
      </c>
      <c r="F181" s="54">
        <v>0.02947952120271269</v>
      </c>
    </row>
    <row r="182" spans="1:6" ht="12.75">
      <c r="A182" t="s">
        <v>412</v>
      </c>
      <c r="B182" t="s">
        <v>411</v>
      </c>
      <c r="C182" t="s">
        <v>516</v>
      </c>
      <c r="D182" s="54">
        <v>0.30735930735930733</v>
      </c>
      <c r="E182" s="54">
        <v>0.33710772632280933</v>
      </c>
      <c r="F182" s="54">
        <v>0.029748418963502</v>
      </c>
    </row>
    <row r="183" spans="1:6" ht="12.75">
      <c r="A183" t="s">
        <v>412</v>
      </c>
      <c r="B183" t="s">
        <v>411</v>
      </c>
      <c r="C183" t="s">
        <v>516</v>
      </c>
      <c r="D183" s="54">
        <v>0.30735930735930733</v>
      </c>
      <c r="E183" s="54">
        <v>0.33710772632280933</v>
      </c>
      <c r="F183" s="54">
        <v>0.029748418963502</v>
      </c>
    </row>
    <row r="184" spans="1:6" ht="12.75">
      <c r="A184" t="s">
        <v>462</v>
      </c>
      <c r="B184" t="s">
        <v>461</v>
      </c>
      <c r="C184" t="s">
        <v>539</v>
      </c>
      <c r="D184" s="54">
        <v>0.274419</v>
      </c>
      <c r="E184" s="54">
        <v>0.30417714221477543</v>
      </c>
      <c r="F184" s="54">
        <v>0.029758142214775407</v>
      </c>
    </row>
    <row r="185" spans="1:6" ht="12.75">
      <c r="A185" t="s">
        <v>382</v>
      </c>
      <c r="B185" t="s">
        <v>381</v>
      </c>
      <c r="C185" t="s">
        <v>543</v>
      </c>
      <c r="D185" s="54">
        <v>0.310757</v>
      </c>
      <c r="E185" s="54">
        <v>0.3407088370057806</v>
      </c>
      <c r="F185" s="54">
        <v>0.02995183700578058</v>
      </c>
    </row>
    <row r="186" spans="1:6" ht="12.75">
      <c r="A186" t="s">
        <v>254</v>
      </c>
      <c r="B186" t="s">
        <v>253</v>
      </c>
      <c r="C186" t="s">
        <v>544</v>
      </c>
      <c r="D186" s="54">
        <v>0.296552</v>
      </c>
      <c r="E186" s="54">
        <v>0.326547561441382</v>
      </c>
      <c r="F186" s="54">
        <v>0.02999556144138199</v>
      </c>
    </row>
    <row r="187" spans="1:6" ht="12.75">
      <c r="A187" t="s">
        <v>460</v>
      </c>
      <c r="B187" t="s">
        <v>417</v>
      </c>
      <c r="C187" t="s">
        <v>279</v>
      </c>
      <c r="D187" s="54">
        <v>0.285024</v>
      </c>
      <c r="E187" s="54">
        <v>0.3150713223875733</v>
      </c>
      <c r="F187" s="54">
        <v>0.030047322387573294</v>
      </c>
    </row>
    <row r="188" spans="1:6" ht="12.75">
      <c r="A188" t="s">
        <v>161</v>
      </c>
      <c r="B188" t="s">
        <v>160</v>
      </c>
      <c r="C188" t="s">
        <v>505</v>
      </c>
      <c r="D188" s="54">
        <v>0.300366</v>
      </c>
      <c r="E188" s="54">
        <v>0.33081865506207186</v>
      </c>
      <c r="F188" s="54">
        <v>0.030452655062071843</v>
      </c>
    </row>
    <row r="189" spans="1:6" ht="12.75">
      <c r="A189" t="s">
        <v>386</v>
      </c>
      <c r="B189" t="s">
        <v>29</v>
      </c>
      <c r="C189" t="s">
        <v>507</v>
      </c>
      <c r="D189" s="54">
        <v>0.293823</v>
      </c>
      <c r="E189" s="54">
        <v>0.3245735136260494</v>
      </c>
      <c r="F189" s="54">
        <v>0.030750513626049414</v>
      </c>
    </row>
    <row r="190" spans="1:6" ht="12.75">
      <c r="A190" t="s">
        <v>427</v>
      </c>
      <c r="B190" t="s">
        <v>426</v>
      </c>
      <c r="C190" t="s">
        <v>561</v>
      </c>
      <c r="D190" s="54">
        <v>0.292308</v>
      </c>
      <c r="E190" s="54">
        <v>0.3236602189546075</v>
      </c>
      <c r="F190" s="54">
        <v>0.03135221895460749</v>
      </c>
    </row>
    <row r="191" spans="1:6" ht="12.75">
      <c r="A191" t="s">
        <v>220</v>
      </c>
      <c r="B191" t="s">
        <v>219</v>
      </c>
      <c r="C191" t="s">
        <v>509</v>
      </c>
      <c r="D191" s="54">
        <v>0.295597</v>
      </c>
      <c r="E191" s="54">
        <v>0.3272840892489953</v>
      </c>
      <c r="F191" s="54">
        <v>0.031687089248995326</v>
      </c>
    </row>
    <row r="192" spans="1:6" ht="12.75">
      <c r="A192" t="s">
        <v>478</v>
      </c>
      <c r="B192" t="s">
        <v>186</v>
      </c>
      <c r="C192" t="s">
        <v>549</v>
      </c>
      <c r="D192" s="54">
        <v>0.3125</v>
      </c>
      <c r="E192" s="54">
        <v>0.34455622104790423</v>
      </c>
      <c r="F192" s="54">
        <v>0.03205622104790423</v>
      </c>
    </row>
    <row r="193" spans="1:6" ht="12.75">
      <c r="A193" t="s">
        <v>312</v>
      </c>
      <c r="B193" t="s">
        <v>311</v>
      </c>
      <c r="C193" t="s">
        <v>563</v>
      </c>
      <c r="D193" s="54">
        <v>0.294766</v>
      </c>
      <c r="E193" s="54">
        <v>0.32757322623887386</v>
      </c>
      <c r="F193" s="54">
        <v>0.03280722623887389</v>
      </c>
    </row>
    <row r="194" spans="1:6" ht="12.75">
      <c r="A194" t="s">
        <v>359</v>
      </c>
      <c r="B194" t="s">
        <v>358</v>
      </c>
      <c r="C194" t="s">
        <v>506</v>
      </c>
      <c r="D194" s="54">
        <v>0.280142</v>
      </c>
      <c r="E194" s="54">
        <v>0.3133888293066166</v>
      </c>
      <c r="F194" s="54">
        <v>0.0332468293066166</v>
      </c>
    </row>
    <row r="195" spans="1:6" ht="12.75">
      <c r="A195" t="s">
        <v>323</v>
      </c>
      <c r="B195" t="s">
        <v>322</v>
      </c>
      <c r="C195" t="s">
        <v>282</v>
      </c>
      <c r="D195" s="54">
        <v>0.259184</v>
      </c>
      <c r="E195" s="54">
        <v>0.29245361689982663</v>
      </c>
      <c r="F195" s="54">
        <v>0.033269616899826604</v>
      </c>
    </row>
    <row r="196" spans="1:6" ht="12.75">
      <c r="A196" t="s">
        <v>530</v>
      </c>
      <c r="B196" t="s">
        <v>0</v>
      </c>
      <c r="C196" t="s">
        <v>516</v>
      </c>
      <c r="D196" s="54">
        <v>0.2727272727272727</v>
      </c>
      <c r="E196" s="54">
        <v>0.306255522981378</v>
      </c>
      <c r="F196" s="54">
        <v>0.033528250254105274</v>
      </c>
    </row>
    <row r="197" spans="1:6" ht="12.75">
      <c r="A197" t="s">
        <v>458</v>
      </c>
      <c r="B197" t="s">
        <v>48</v>
      </c>
      <c r="C197" t="s">
        <v>560</v>
      </c>
      <c r="D197" s="54">
        <v>0.303398</v>
      </c>
      <c r="E197" s="54">
        <v>0.33787355419787485</v>
      </c>
      <c r="F197" s="54">
        <v>0.03447555419787485</v>
      </c>
    </row>
    <row r="198" spans="1:6" ht="12.75">
      <c r="A198" t="s">
        <v>274</v>
      </c>
      <c r="B198" t="s">
        <v>532</v>
      </c>
      <c r="C198" t="s">
        <v>516</v>
      </c>
      <c r="D198" s="54">
        <v>0.2804532577903683</v>
      </c>
      <c r="E198" s="54">
        <v>0.31555303100946974</v>
      </c>
      <c r="F198" s="54">
        <v>0.03509977321910146</v>
      </c>
    </row>
    <row r="199" spans="1:6" ht="12.75">
      <c r="A199" t="s">
        <v>472</v>
      </c>
      <c r="B199" t="s">
        <v>471</v>
      </c>
      <c r="C199" t="s">
        <v>539</v>
      </c>
      <c r="D199" s="54">
        <v>0.274286</v>
      </c>
      <c r="E199" s="54">
        <v>0.3093878167370538</v>
      </c>
      <c r="F199" s="54">
        <v>0.035101816737053815</v>
      </c>
    </row>
    <row r="200" spans="1:6" ht="12.75">
      <c r="A200" t="s">
        <v>178</v>
      </c>
      <c r="B200" t="s">
        <v>177</v>
      </c>
      <c r="C200" t="s">
        <v>510</v>
      </c>
      <c r="D200" s="54">
        <v>0.268293</v>
      </c>
      <c r="E200" s="54">
        <v>0.30366958827450985</v>
      </c>
      <c r="F200" s="54">
        <v>0.035376588274509846</v>
      </c>
    </row>
    <row r="201" spans="1:6" ht="12.75">
      <c r="A201" t="s">
        <v>258</v>
      </c>
      <c r="B201" t="s">
        <v>257</v>
      </c>
      <c r="C201" t="s">
        <v>544</v>
      </c>
      <c r="D201" s="54">
        <v>0.309896</v>
      </c>
      <c r="E201" s="54">
        <v>0.3452883759354617</v>
      </c>
      <c r="F201" s="54">
        <v>0.035392375935461684</v>
      </c>
    </row>
    <row r="202" spans="1:6" ht="12.75">
      <c r="A202" t="s">
        <v>388</v>
      </c>
      <c r="B202" t="s">
        <v>387</v>
      </c>
      <c r="C202" t="s">
        <v>514</v>
      </c>
      <c r="D202" s="54">
        <v>0.271028</v>
      </c>
      <c r="E202" s="54">
        <v>0.306465554247742</v>
      </c>
      <c r="F202" s="54">
        <v>0.03543755424774203</v>
      </c>
    </row>
    <row r="203" spans="1:6" ht="12.75">
      <c r="A203" t="s">
        <v>332</v>
      </c>
      <c r="B203" t="s">
        <v>331</v>
      </c>
      <c r="C203" t="s">
        <v>511</v>
      </c>
      <c r="D203" s="54">
        <v>0.276986</v>
      </c>
      <c r="E203" s="54">
        <v>0.3124713083320021</v>
      </c>
      <c r="F203" s="54">
        <v>0.035485308332002086</v>
      </c>
    </row>
    <row r="204" spans="1:6" ht="12.75">
      <c r="A204" t="s">
        <v>209</v>
      </c>
      <c r="B204" t="s">
        <v>208</v>
      </c>
      <c r="C204" t="s">
        <v>513</v>
      </c>
      <c r="D204" s="54">
        <v>0.267857</v>
      </c>
      <c r="E204" s="54">
        <v>0.30382043500927103</v>
      </c>
      <c r="F204" s="54">
        <v>0.035963435009271016</v>
      </c>
    </row>
    <row r="205" spans="1:6" ht="12.75">
      <c r="A205" t="s">
        <v>180</v>
      </c>
      <c r="B205" t="s">
        <v>179</v>
      </c>
      <c r="C205" t="s">
        <v>549</v>
      </c>
      <c r="D205" s="54">
        <v>0.291375</v>
      </c>
      <c r="E205" s="54">
        <v>0.32759430328279604</v>
      </c>
      <c r="F205" s="54">
        <v>0.036219303282796045</v>
      </c>
    </row>
    <row r="206" spans="1:6" ht="12.75">
      <c r="A206" t="s">
        <v>369</v>
      </c>
      <c r="B206" t="s">
        <v>368</v>
      </c>
      <c r="C206" t="s">
        <v>559</v>
      </c>
      <c r="D206" s="54">
        <v>0.299663</v>
      </c>
      <c r="E206" s="54">
        <v>0.33591480144378283</v>
      </c>
      <c r="F206" s="54">
        <v>0.036251801443782816</v>
      </c>
    </row>
    <row r="207" spans="1:6" ht="12.75">
      <c r="A207" t="s">
        <v>159</v>
      </c>
      <c r="B207" t="s">
        <v>174</v>
      </c>
      <c r="C207" t="s">
        <v>510</v>
      </c>
      <c r="D207" s="54">
        <v>0.269006</v>
      </c>
      <c r="E207" s="54">
        <v>0.3055376255045094</v>
      </c>
      <c r="F207" s="54">
        <v>0.03653162550450939</v>
      </c>
    </row>
    <row r="208" spans="1:6" ht="12.75">
      <c r="A208" t="s">
        <v>262</v>
      </c>
      <c r="B208" t="s">
        <v>520</v>
      </c>
      <c r="C208" t="s">
        <v>516</v>
      </c>
      <c r="D208" s="54">
        <v>0.28</v>
      </c>
      <c r="E208" s="54">
        <v>0.3165624552073002</v>
      </c>
      <c r="F208" s="54">
        <v>0.03656245520730017</v>
      </c>
    </row>
    <row r="209" spans="1:6" ht="12.75">
      <c r="A209" t="s">
        <v>361</v>
      </c>
      <c r="B209" t="s">
        <v>28</v>
      </c>
      <c r="C209" t="s">
        <v>564</v>
      </c>
      <c r="D209" s="54">
        <v>0.256881</v>
      </c>
      <c r="E209" s="54">
        <v>0.29348437309710756</v>
      </c>
      <c r="F209" s="54">
        <v>0.03660337309710754</v>
      </c>
    </row>
    <row r="210" spans="1:6" ht="12.75">
      <c r="A210" t="s">
        <v>256</v>
      </c>
      <c r="B210" t="s">
        <v>255</v>
      </c>
      <c r="C210" t="s">
        <v>544</v>
      </c>
      <c r="D210" s="54">
        <v>0.301455</v>
      </c>
      <c r="E210" s="54">
        <v>0.3382243286953471</v>
      </c>
      <c r="F210" s="54">
        <v>0.0367693286953471</v>
      </c>
    </row>
    <row r="211" spans="1:6" ht="12.75">
      <c r="A211" t="s">
        <v>427</v>
      </c>
      <c r="B211" t="s">
        <v>14</v>
      </c>
      <c r="C211" t="s">
        <v>564</v>
      </c>
      <c r="D211" s="54">
        <v>0.274945</v>
      </c>
      <c r="E211" s="54">
        <v>0.31209107678879244</v>
      </c>
      <c r="F211" s="54">
        <v>0.03714607678879245</v>
      </c>
    </row>
    <row r="212" spans="1:6" ht="12.75">
      <c r="A212" t="s">
        <v>218</v>
      </c>
      <c r="B212" t="s">
        <v>217</v>
      </c>
      <c r="C212" t="s">
        <v>509</v>
      </c>
      <c r="D212" s="54">
        <v>0.298734</v>
      </c>
      <c r="E212" s="54">
        <v>0.33588768745750225</v>
      </c>
      <c r="F212" s="54">
        <v>0.03715368745750225</v>
      </c>
    </row>
    <row r="213" spans="1:6" ht="12.75">
      <c r="A213" t="s">
        <v>203</v>
      </c>
      <c r="B213" t="s">
        <v>360</v>
      </c>
      <c r="C213" t="s">
        <v>513</v>
      </c>
      <c r="D213" s="54">
        <v>0.298153</v>
      </c>
      <c r="E213" s="54">
        <v>0.3355843194845819</v>
      </c>
      <c r="F213" s="54">
        <v>0.03743131948458189</v>
      </c>
    </row>
    <row r="214" spans="1:6" ht="12.75">
      <c r="A214" t="s">
        <v>380</v>
      </c>
      <c r="B214" t="s">
        <v>529</v>
      </c>
      <c r="C214" t="s">
        <v>516</v>
      </c>
      <c r="D214" s="54">
        <v>0.2684563758389262</v>
      </c>
      <c r="E214" s="54">
        <v>0.3068586223283917</v>
      </c>
      <c r="F214" s="54">
        <v>0.0384022464894655</v>
      </c>
    </row>
    <row r="215" spans="1:6" ht="12.75">
      <c r="A215" t="s">
        <v>361</v>
      </c>
      <c r="B215" t="s">
        <v>75</v>
      </c>
      <c r="C215" t="s">
        <v>508</v>
      </c>
      <c r="D215" s="54">
        <v>0.273312</v>
      </c>
      <c r="E215" s="54">
        <v>0.3118394247428888</v>
      </c>
      <c r="F215" s="54">
        <v>0.03852742474288878</v>
      </c>
    </row>
    <row r="216" spans="1:6" ht="12.75">
      <c r="A216" t="s">
        <v>338</v>
      </c>
      <c r="B216" t="s">
        <v>148</v>
      </c>
      <c r="C216" t="s">
        <v>540</v>
      </c>
      <c r="D216" s="54">
        <v>0.275949</v>
      </c>
      <c r="E216" s="54">
        <v>0.3146564541525616</v>
      </c>
      <c r="F216" s="54">
        <v>0.038707454152561604</v>
      </c>
    </row>
    <row r="217" spans="1:6" ht="12.75">
      <c r="A217" t="s">
        <v>316</v>
      </c>
      <c r="B217" t="s">
        <v>315</v>
      </c>
      <c r="C217" t="s">
        <v>563</v>
      </c>
      <c r="D217" s="54">
        <v>0.270142</v>
      </c>
      <c r="E217" s="54">
        <v>0.3094599471880292</v>
      </c>
      <c r="F217" s="54">
        <v>0.03931794718802922</v>
      </c>
    </row>
    <row r="218" spans="1:6" ht="12.75">
      <c r="A218" t="s">
        <v>237</v>
      </c>
      <c r="B218" t="s">
        <v>12</v>
      </c>
      <c r="C218" t="s">
        <v>566</v>
      </c>
      <c r="D218" s="54">
        <v>0.25641</v>
      </c>
      <c r="E218" s="54">
        <v>0.2966175943252899</v>
      </c>
      <c r="F218" s="54">
        <v>0.040207594325289864</v>
      </c>
    </row>
    <row r="219" spans="1:6" ht="12.75">
      <c r="A219" t="s">
        <v>25</v>
      </c>
      <c r="B219" t="s">
        <v>24</v>
      </c>
      <c r="C219" t="s">
        <v>564</v>
      </c>
      <c r="D219" s="54">
        <v>0.282178</v>
      </c>
      <c r="E219" s="54">
        <v>0.3225075831530196</v>
      </c>
      <c r="F219" s="54">
        <v>0.0403295831530196</v>
      </c>
    </row>
    <row r="220" spans="1:6" ht="12.75">
      <c r="A220" t="s">
        <v>456</v>
      </c>
      <c r="B220" t="s">
        <v>267</v>
      </c>
      <c r="C220" t="s">
        <v>541</v>
      </c>
      <c r="D220" s="54">
        <v>0.276423</v>
      </c>
      <c r="E220" s="54">
        <v>0.3171576130434783</v>
      </c>
      <c r="F220" s="54">
        <v>0.04073461304347831</v>
      </c>
    </row>
    <row r="221" spans="1:6" ht="12.75">
      <c r="A221" t="s">
        <v>157</v>
      </c>
      <c r="B221" t="s">
        <v>156</v>
      </c>
      <c r="C221" t="s">
        <v>505</v>
      </c>
      <c r="D221" s="54">
        <v>0.292605</v>
      </c>
      <c r="E221" s="54">
        <v>0.3334180417747891</v>
      </c>
      <c r="F221" s="54">
        <v>0.040813041774789116</v>
      </c>
    </row>
    <row r="222" spans="1:6" ht="12.75">
      <c r="A222" t="s">
        <v>365</v>
      </c>
      <c r="B222" t="s">
        <v>73</v>
      </c>
      <c r="C222" t="s">
        <v>508</v>
      </c>
      <c r="D222" s="54">
        <v>0.269939</v>
      </c>
      <c r="E222" s="54">
        <v>0.31199899502080924</v>
      </c>
      <c r="F222" s="54">
        <v>0.04205999502080926</v>
      </c>
    </row>
    <row r="223" spans="1:6" ht="12.75">
      <c r="A223" t="s">
        <v>526</v>
      </c>
      <c r="B223" t="s">
        <v>525</v>
      </c>
      <c r="C223" t="s">
        <v>516</v>
      </c>
      <c r="D223" s="54">
        <v>0.25888324873096447</v>
      </c>
      <c r="E223" s="54">
        <v>0.3015001218013743</v>
      </c>
      <c r="F223" s="54">
        <v>0.042616873070409844</v>
      </c>
    </row>
    <row r="224" spans="1:6" ht="12.75">
      <c r="A224" t="s">
        <v>429</v>
      </c>
      <c r="B224" t="s">
        <v>428</v>
      </c>
      <c r="C224" t="s">
        <v>561</v>
      </c>
      <c r="D224" s="54">
        <v>0.285714</v>
      </c>
      <c r="E224" s="54">
        <v>0.3284677080808902</v>
      </c>
      <c r="F224" s="54">
        <v>0.042753708080890185</v>
      </c>
    </row>
    <row r="225" spans="1:6" ht="12.75">
      <c r="A225" t="s">
        <v>456</v>
      </c>
      <c r="B225" t="s">
        <v>277</v>
      </c>
      <c r="C225" t="s">
        <v>280</v>
      </c>
      <c r="D225" s="54">
        <v>0.287834</v>
      </c>
      <c r="E225" s="54">
        <v>0.33079900390770217</v>
      </c>
      <c r="F225" s="54">
        <v>0.04296500390770219</v>
      </c>
    </row>
    <row r="226" spans="1:6" ht="12.75">
      <c r="A226" t="s">
        <v>452</v>
      </c>
      <c r="B226" t="s">
        <v>351</v>
      </c>
      <c r="C226" t="s">
        <v>506</v>
      </c>
      <c r="D226" s="54">
        <v>0.266881</v>
      </c>
      <c r="E226" s="54">
        <v>0.3104556688544051</v>
      </c>
      <c r="F226" s="54">
        <v>0.04357466885440514</v>
      </c>
    </row>
    <row r="227" spans="1:6" ht="12.75">
      <c r="A227" t="s">
        <v>486</v>
      </c>
      <c r="B227" t="s">
        <v>485</v>
      </c>
      <c r="C227" t="s">
        <v>565</v>
      </c>
      <c r="D227" s="54">
        <v>0.255172</v>
      </c>
      <c r="E227" s="54">
        <v>0.2988002127036702</v>
      </c>
      <c r="F227" s="54">
        <v>0.04362821270367018</v>
      </c>
    </row>
    <row r="228" spans="1:6" ht="12.75">
      <c r="A228" t="s">
        <v>189</v>
      </c>
      <c r="B228" t="s">
        <v>188</v>
      </c>
      <c r="C228" t="s">
        <v>562</v>
      </c>
      <c r="D228" s="54">
        <v>0.312377</v>
      </c>
      <c r="E228" s="54">
        <v>0.3564334163404711</v>
      </c>
      <c r="F228" s="54">
        <v>0.04405641634047108</v>
      </c>
    </row>
    <row r="229" spans="1:6" ht="12.75">
      <c r="A229" t="s">
        <v>536</v>
      </c>
      <c r="B229" t="s">
        <v>535</v>
      </c>
      <c r="C229" t="s">
        <v>516</v>
      </c>
      <c r="D229" s="54">
        <v>0.2785234899328859</v>
      </c>
      <c r="E229" s="54">
        <v>0.32276102016831343</v>
      </c>
      <c r="F229" s="54">
        <v>0.044237530235427536</v>
      </c>
    </row>
    <row r="230" spans="1:6" ht="12.75">
      <c r="A230" t="s">
        <v>470</v>
      </c>
      <c r="B230" t="s">
        <v>469</v>
      </c>
      <c r="C230" t="s">
        <v>539</v>
      </c>
      <c r="D230" s="54">
        <v>0.244216</v>
      </c>
      <c r="E230" s="54">
        <v>0.2884719505131739</v>
      </c>
      <c r="F230" s="54">
        <v>0.044255950513173936</v>
      </c>
    </row>
    <row r="231" spans="1:6" ht="12.75">
      <c r="A231" t="s">
        <v>482</v>
      </c>
      <c r="B231" t="s">
        <v>76</v>
      </c>
      <c r="C231" t="s">
        <v>508</v>
      </c>
      <c r="D231" s="54">
        <v>0.266234</v>
      </c>
      <c r="E231" s="54">
        <v>0.31084837986057545</v>
      </c>
      <c r="F231" s="54">
        <v>0.044614379860575426</v>
      </c>
    </row>
    <row r="232" spans="1:6" ht="12.75">
      <c r="A232" t="s">
        <v>262</v>
      </c>
      <c r="B232" t="s">
        <v>261</v>
      </c>
      <c r="C232" t="s">
        <v>544</v>
      </c>
      <c r="D232" s="54">
        <v>0.274112</v>
      </c>
      <c r="E232" s="54">
        <v>0.318934481775239</v>
      </c>
      <c r="F232" s="54">
        <v>0.044822481775238954</v>
      </c>
    </row>
    <row r="233" spans="1:6" ht="12.75">
      <c r="A233" t="s">
        <v>166</v>
      </c>
      <c r="B233" t="s">
        <v>165</v>
      </c>
      <c r="C233" t="s">
        <v>510</v>
      </c>
      <c r="D233" s="54">
        <v>0.274747</v>
      </c>
      <c r="E233" s="54">
        <v>0.31996796738673927</v>
      </c>
      <c r="F233" s="54">
        <v>0.04522096738673925</v>
      </c>
    </row>
    <row r="234" spans="1:6" ht="12.75">
      <c r="A234" t="s">
        <v>476</v>
      </c>
      <c r="B234" t="s">
        <v>363</v>
      </c>
      <c r="C234" t="s">
        <v>559</v>
      </c>
      <c r="D234" s="54">
        <v>0.275204</v>
      </c>
      <c r="E234" s="54">
        <v>0.3205530578858699</v>
      </c>
      <c r="F234" s="54">
        <v>0.0453490578858699</v>
      </c>
    </row>
    <row r="235" spans="1:6" ht="12.75">
      <c r="A235" t="s">
        <v>72</v>
      </c>
      <c r="B235" t="s">
        <v>469</v>
      </c>
      <c r="C235" t="s">
        <v>508</v>
      </c>
      <c r="D235" s="54">
        <v>0.294893</v>
      </c>
      <c r="E235" s="54">
        <v>0.3403200341104624</v>
      </c>
      <c r="F235" s="54">
        <v>0.045427034110462394</v>
      </c>
    </row>
    <row r="236" spans="1:6" ht="12.75">
      <c r="A236" t="s">
        <v>152</v>
      </c>
      <c r="B236" t="s">
        <v>151</v>
      </c>
      <c r="C236" t="s">
        <v>540</v>
      </c>
      <c r="D236" s="54">
        <v>0.263682</v>
      </c>
      <c r="E236" s="54">
        <v>0.3092017817442032</v>
      </c>
      <c r="F236" s="54">
        <v>0.04551978174420318</v>
      </c>
    </row>
    <row r="237" spans="1:6" ht="12.75">
      <c r="A237" t="s">
        <v>314</v>
      </c>
      <c r="B237" t="s">
        <v>153</v>
      </c>
      <c r="C237" t="s">
        <v>505</v>
      </c>
      <c r="D237" s="54">
        <v>0.291304</v>
      </c>
      <c r="E237" s="54">
        <v>0.3369325775699029</v>
      </c>
      <c r="F237" s="54">
        <v>0.045628577569902906</v>
      </c>
    </row>
    <row r="238" spans="1:6" ht="12.75">
      <c r="A238" t="s">
        <v>460</v>
      </c>
      <c r="B238" t="s">
        <v>459</v>
      </c>
      <c r="C238" t="s">
        <v>512</v>
      </c>
      <c r="D238" s="54">
        <v>0.277551</v>
      </c>
      <c r="E238" s="54">
        <v>0.323789550267507</v>
      </c>
      <c r="F238" s="54">
        <v>0.046238550267507006</v>
      </c>
    </row>
    <row r="239" spans="1:6" ht="12.75">
      <c r="A239" t="s">
        <v>140</v>
      </c>
      <c r="B239" t="s">
        <v>139</v>
      </c>
      <c r="C239" t="s">
        <v>561</v>
      </c>
      <c r="D239" s="54">
        <v>0.284519</v>
      </c>
      <c r="E239" s="54">
        <v>0.33086060644563897</v>
      </c>
      <c r="F239" s="54">
        <v>0.04634160644563895</v>
      </c>
    </row>
    <row r="240" spans="1:6" ht="12.75">
      <c r="A240" t="s">
        <v>211</v>
      </c>
      <c r="B240" t="s">
        <v>210</v>
      </c>
      <c r="C240" t="s">
        <v>513</v>
      </c>
      <c r="D240" s="54">
        <v>0.276265</v>
      </c>
      <c r="E240" s="54">
        <v>0.32318792190883006</v>
      </c>
      <c r="F240" s="54">
        <v>0.04692292190883007</v>
      </c>
    </row>
    <row r="241" spans="1:6" ht="12.75">
      <c r="A241" t="s">
        <v>398</v>
      </c>
      <c r="B241" t="s">
        <v>397</v>
      </c>
      <c r="C241" t="s">
        <v>508</v>
      </c>
      <c r="D241" s="54">
        <v>0.265918</v>
      </c>
      <c r="E241" s="54">
        <v>0.31362652546023</v>
      </c>
      <c r="F241" s="54">
        <v>0.04770852546023002</v>
      </c>
    </row>
    <row r="242" spans="1:6" ht="12.75">
      <c r="A242" t="s">
        <v>452</v>
      </c>
      <c r="B242" t="s">
        <v>60</v>
      </c>
      <c r="C242" t="s">
        <v>542</v>
      </c>
      <c r="D242" s="54">
        <v>0.263158</v>
      </c>
      <c r="E242" s="54">
        <v>0.3111722158118431</v>
      </c>
      <c r="F242" s="54">
        <v>0.04801421581184312</v>
      </c>
    </row>
    <row r="243" spans="1:6" ht="12.75">
      <c r="A243" t="s">
        <v>275</v>
      </c>
      <c r="B243" t="s">
        <v>479</v>
      </c>
      <c r="C243" t="s">
        <v>280</v>
      </c>
      <c r="D243" s="54">
        <v>0.28481</v>
      </c>
      <c r="E243" s="54">
        <v>0.3333359000276192</v>
      </c>
      <c r="F243" s="54">
        <v>0.048525900027619195</v>
      </c>
    </row>
    <row r="244" spans="1:6" ht="12.75">
      <c r="A244" t="s">
        <v>39</v>
      </c>
      <c r="B244" t="s">
        <v>38</v>
      </c>
      <c r="C244" t="s">
        <v>507</v>
      </c>
      <c r="D244" s="54">
        <v>0.262248</v>
      </c>
      <c r="E244" s="54">
        <v>0.31080546212194676</v>
      </c>
      <c r="F244" s="54">
        <v>0.04855746212194678</v>
      </c>
    </row>
    <row r="245" spans="1:6" ht="12.75">
      <c r="A245" t="s">
        <v>308</v>
      </c>
      <c r="B245" t="s">
        <v>307</v>
      </c>
      <c r="C245" t="s">
        <v>563</v>
      </c>
      <c r="D245" s="54">
        <v>0.265849</v>
      </c>
      <c r="E245" s="54">
        <v>0.3145454873451225</v>
      </c>
      <c r="F245" s="54">
        <v>0.0486964873451225</v>
      </c>
    </row>
    <row r="246" spans="1:6" ht="12.75">
      <c r="A246" t="s">
        <v>125</v>
      </c>
      <c r="B246" t="s">
        <v>124</v>
      </c>
      <c r="C246" t="s">
        <v>550</v>
      </c>
      <c r="D246" s="54">
        <v>0.267857</v>
      </c>
      <c r="E246" s="54">
        <v>0.3168791328789505</v>
      </c>
      <c r="F246" s="54">
        <v>0.049022132878950464</v>
      </c>
    </row>
    <row r="247" spans="1:6" ht="12.75">
      <c r="A247" t="s">
        <v>240</v>
      </c>
      <c r="B247" t="s">
        <v>239</v>
      </c>
      <c r="C247" t="s">
        <v>281</v>
      </c>
      <c r="D247" s="54">
        <v>0.244068</v>
      </c>
      <c r="E247" s="54">
        <v>0.2931259213884475</v>
      </c>
      <c r="F247" s="54">
        <v>0.0490579213884475</v>
      </c>
    </row>
    <row r="248" spans="1:6" ht="12.75">
      <c r="A248" t="s">
        <v>262</v>
      </c>
      <c r="B248" t="s">
        <v>143</v>
      </c>
      <c r="C248" t="s">
        <v>540</v>
      </c>
      <c r="D248" s="54">
        <v>0.265574</v>
      </c>
      <c r="E248" s="54">
        <v>0.31474382785411653</v>
      </c>
      <c r="F248" s="54">
        <v>0.049169827854116555</v>
      </c>
    </row>
    <row r="249" spans="1:6" ht="12.75">
      <c r="A249" t="s">
        <v>170</v>
      </c>
      <c r="B249" t="s">
        <v>169</v>
      </c>
      <c r="C249" t="s">
        <v>510</v>
      </c>
      <c r="D249" s="54">
        <v>0.268116</v>
      </c>
      <c r="E249" s="54">
        <v>0.3173353632316448</v>
      </c>
      <c r="F249" s="54">
        <v>0.049219363231644775</v>
      </c>
    </row>
    <row r="250" spans="1:6" ht="12.75">
      <c r="A250" t="s">
        <v>11</v>
      </c>
      <c r="B250" t="s">
        <v>10</v>
      </c>
      <c r="C250" t="s">
        <v>566</v>
      </c>
      <c r="D250" s="54">
        <v>0.275261</v>
      </c>
      <c r="E250" s="54">
        <v>0.32464926101716685</v>
      </c>
      <c r="F250" s="54">
        <v>0.04938826101716687</v>
      </c>
    </row>
    <row r="251" spans="1:6" ht="12.75">
      <c r="A251" t="s">
        <v>464</v>
      </c>
      <c r="B251" t="s">
        <v>463</v>
      </c>
      <c r="C251" t="s">
        <v>539</v>
      </c>
      <c r="D251" s="54">
        <v>0.284483</v>
      </c>
      <c r="E251" s="54">
        <v>0.3351740420810855</v>
      </c>
      <c r="F251" s="54">
        <v>0.05069104208108549</v>
      </c>
    </row>
    <row r="252" spans="1:6" ht="12.75">
      <c r="A252" t="s">
        <v>134</v>
      </c>
      <c r="B252" t="s">
        <v>175</v>
      </c>
      <c r="C252" t="s">
        <v>510</v>
      </c>
      <c r="D252" s="54">
        <v>0.287554</v>
      </c>
      <c r="E252" s="54">
        <v>0.3384785386476792</v>
      </c>
      <c r="F252" s="54">
        <v>0.05092453864767921</v>
      </c>
    </row>
    <row r="253" spans="1:6" ht="12.75">
      <c r="A253" t="s">
        <v>482</v>
      </c>
      <c r="B253" t="s">
        <v>481</v>
      </c>
      <c r="C253" t="s">
        <v>565</v>
      </c>
      <c r="D253" s="54">
        <v>0.264706</v>
      </c>
      <c r="E253" s="54">
        <v>0.3170471520974891</v>
      </c>
      <c r="F253" s="54">
        <v>0.05234115209748913</v>
      </c>
    </row>
    <row r="254" spans="1:6" ht="12.75">
      <c r="A254" t="s">
        <v>531</v>
      </c>
      <c r="B254" t="s">
        <v>455</v>
      </c>
      <c r="C254" t="s">
        <v>516</v>
      </c>
      <c r="D254" s="54">
        <v>0.2770083102493075</v>
      </c>
      <c r="E254" s="54">
        <v>0.33030700511342764</v>
      </c>
      <c r="F254" s="54">
        <v>0.053298694864120144</v>
      </c>
    </row>
    <row r="255" spans="1:6" ht="12.75">
      <c r="A255" t="s">
        <v>386</v>
      </c>
      <c r="B255" t="s">
        <v>385</v>
      </c>
      <c r="C255" t="s">
        <v>543</v>
      </c>
      <c r="D255" s="54">
        <v>0.245192</v>
      </c>
      <c r="E255" s="54">
        <v>0.29855002044518053</v>
      </c>
      <c r="F255" s="54">
        <v>0.05335802044518054</v>
      </c>
    </row>
    <row r="256" spans="1:6" ht="12.75">
      <c r="A256" t="s">
        <v>365</v>
      </c>
      <c r="B256" t="s">
        <v>57</v>
      </c>
      <c r="C256" t="s">
        <v>514</v>
      </c>
      <c r="D256" s="54">
        <v>0.254355</v>
      </c>
      <c r="E256" s="54">
        <v>0.30840867077183504</v>
      </c>
      <c r="F256" s="54">
        <v>0.05405367077183504</v>
      </c>
    </row>
    <row r="257" spans="1:6" ht="12.75">
      <c r="A257" t="s">
        <v>51</v>
      </c>
      <c r="B257" t="s">
        <v>50</v>
      </c>
      <c r="C257" t="s">
        <v>560</v>
      </c>
      <c r="D257" s="54">
        <v>0.261719</v>
      </c>
      <c r="E257" s="54">
        <v>0.3166475438604651</v>
      </c>
      <c r="F257" s="54">
        <v>0.05492854386046514</v>
      </c>
    </row>
    <row r="258" spans="1:6" ht="12.75">
      <c r="A258" t="s">
        <v>262</v>
      </c>
      <c r="B258" t="s">
        <v>42</v>
      </c>
      <c r="C258" t="s">
        <v>560</v>
      </c>
      <c r="D258" s="54">
        <v>0.238839</v>
      </c>
      <c r="E258" s="54">
        <v>0.295764343168821</v>
      </c>
      <c r="F258" s="54">
        <v>0.056925343168821</v>
      </c>
    </row>
    <row r="259" spans="1:6" ht="12.75">
      <c r="A259" t="s">
        <v>314</v>
      </c>
      <c r="B259" t="s">
        <v>313</v>
      </c>
      <c r="C259" t="s">
        <v>563</v>
      </c>
      <c r="D259" s="54">
        <v>0.260274</v>
      </c>
      <c r="E259" s="54">
        <v>0.31801104425680804</v>
      </c>
      <c r="F259" s="54">
        <v>0.057737044256808034</v>
      </c>
    </row>
    <row r="260" spans="1:6" ht="12.75">
      <c r="A260" t="s">
        <v>482</v>
      </c>
      <c r="B260" t="s">
        <v>36</v>
      </c>
      <c r="C260" t="s">
        <v>507</v>
      </c>
      <c r="D260" s="54">
        <v>0.240175</v>
      </c>
      <c r="E260" s="54">
        <v>0.29873081028437637</v>
      </c>
      <c r="F260" s="54">
        <v>0.05855581028437637</v>
      </c>
    </row>
    <row r="261" spans="1:6" ht="12.75">
      <c r="A261" t="s">
        <v>157</v>
      </c>
      <c r="B261" t="s">
        <v>58</v>
      </c>
      <c r="C261" t="s">
        <v>516</v>
      </c>
      <c r="D261" s="54">
        <v>0.25888324873096447</v>
      </c>
      <c r="E261" s="54">
        <v>0.3178425122260275</v>
      </c>
      <c r="F261" s="54">
        <v>0.05895926349506303</v>
      </c>
    </row>
    <row r="262" spans="1:6" ht="12.75">
      <c r="A262" t="s">
        <v>266</v>
      </c>
      <c r="B262" t="s">
        <v>265</v>
      </c>
      <c r="C262" t="s">
        <v>541</v>
      </c>
      <c r="D262" s="54">
        <v>0.270627</v>
      </c>
      <c r="E262" s="54">
        <v>0.3298965969278081</v>
      </c>
      <c r="F262" s="54">
        <v>0.05926959692780809</v>
      </c>
    </row>
    <row r="263" spans="1:6" ht="12.75">
      <c r="A263" t="s">
        <v>178</v>
      </c>
      <c r="B263" t="s">
        <v>16</v>
      </c>
      <c r="C263" t="s">
        <v>564</v>
      </c>
      <c r="D263" s="54">
        <v>0.293399</v>
      </c>
      <c r="E263" s="54">
        <v>0.3542819792172539</v>
      </c>
      <c r="F263" s="54">
        <v>0.060882979217253885</v>
      </c>
    </row>
    <row r="264" spans="1:6" ht="12.75">
      <c r="A264" t="s">
        <v>302</v>
      </c>
      <c r="B264" t="s">
        <v>301</v>
      </c>
      <c r="C264" t="s">
        <v>563</v>
      </c>
      <c r="D264" s="54">
        <v>0.253041</v>
      </c>
      <c r="E264" s="54">
        <v>0.3140980499997293</v>
      </c>
      <c r="F264" s="54">
        <v>0.061057049999729274</v>
      </c>
    </row>
    <row r="265" spans="1:6" ht="12.75">
      <c r="A265" t="s">
        <v>130</v>
      </c>
      <c r="B265" t="s">
        <v>349</v>
      </c>
      <c r="C265" t="s">
        <v>550</v>
      </c>
      <c r="D265" s="54">
        <v>0.274809</v>
      </c>
      <c r="E265" s="54">
        <v>0.33708279632849397</v>
      </c>
      <c r="F265" s="54">
        <v>0.06227379632849395</v>
      </c>
    </row>
    <row r="266" spans="1:6" ht="12.75">
      <c r="A266" t="s">
        <v>306</v>
      </c>
      <c r="B266" t="s">
        <v>32</v>
      </c>
      <c r="C266" t="s">
        <v>507</v>
      </c>
      <c r="D266" s="54">
        <v>0.236957</v>
      </c>
      <c r="E266" s="54">
        <v>0.2992900519136313</v>
      </c>
      <c r="F266" s="54">
        <v>0.06233305191363128</v>
      </c>
    </row>
    <row r="267" spans="1:6" ht="12.75">
      <c r="A267" t="s">
        <v>205</v>
      </c>
      <c r="B267" t="s">
        <v>204</v>
      </c>
      <c r="C267" t="s">
        <v>513</v>
      </c>
      <c r="D267" s="54">
        <v>0.239011</v>
      </c>
      <c r="E267" s="54">
        <v>0.30224944905686824</v>
      </c>
      <c r="F267" s="54">
        <v>0.06323844905686823</v>
      </c>
    </row>
    <row r="268" spans="1:6" ht="12.75">
      <c r="A268" t="s">
        <v>328</v>
      </c>
      <c r="B268" t="s">
        <v>268</v>
      </c>
      <c r="C268" t="s">
        <v>541</v>
      </c>
      <c r="D268" s="54">
        <v>0.273109</v>
      </c>
      <c r="E268" s="54">
        <v>0.3366075166199742</v>
      </c>
      <c r="F268" s="54">
        <v>0.06349851661997419</v>
      </c>
    </row>
    <row r="269" spans="1:6" ht="12.75">
      <c r="A269" t="s">
        <v>321</v>
      </c>
      <c r="B269" t="s">
        <v>320</v>
      </c>
      <c r="C269" t="s">
        <v>282</v>
      </c>
      <c r="D269" s="54">
        <v>0.249428</v>
      </c>
      <c r="E269" s="54">
        <v>0.31312943740977445</v>
      </c>
      <c r="F269" s="54">
        <v>0.06370143740977444</v>
      </c>
    </row>
    <row r="270" spans="1:6" ht="12.75">
      <c r="A270" t="s">
        <v>127</v>
      </c>
      <c r="B270" t="s">
        <v>126</v>
      </c>
      <c r="C270" t="s">
        <v>550</v>
      </c>
      <c r="D270" s="54">
        <v>0.264535</v>
      </c>
      <c r="E270" s="54">
        <v>0.32837625738909915</v>
      </c>
      <c r="F270" s="54">
        <v>0.06384125738909913</v>
      </c>
    </row>
    <row r="271" spans="1:6" ht="12.75">
      <c r="A271" t="s">
        <v>49</v>
      </c>
      <c r="B271" t="s">
        <v>308</v>
      </c>
      <c r="C271" t="s">
        <v>560</v>
      </c>
      <c r="D271" s="54">
        <v>0.252336</v>
      </c>
      <c r="E271" s="54">
        <v>0.3179189320694595</v>
      </c>
      <c r="F271" s="54">
        <v>0.06558293206945948</v>
      </c>
    </row>
    <row r="272" spans="1:6" ht="12.75">
      <c r="A272" t="s">
        <v>431</v>
      </c>
      <c r="B272" t="s">
        <v>187</v>
      </c>
      <c r="C272" t="s">
        <v>562</v>
      </c>
      <c r="D272" s="54">
        <v>0.242775</v>
      </c>
      <c r="E272" s="54">
        <v>0.3104946852835791</v>
      </c>
      <c r="F272" s="54">
        <v>0.0677196852835791</v>
      </c>
    </row>
    <row r="273" spans="1:6" ht="12.75">
      <c r="A273" t="s">
        <v>456</v>
      </c>
      <c r="B273" t="s">
        <v>131</v>
      </c>
      <c r="C273" t="s">
        <v>550</v>
      </c>
      <c r="D273" s="54">
        <v>0.262673</v>
      </c>
      <c r="E273" s="54">
        <v>0.3308143489682853</v>
      </c>
      <c r="F273" s="54">
        <v>0.06814134896828533</v>
      </c>
    </row>
    <row r="274" spans="1:6" ht="12.75">
      <c r="A274" t="s">
        <v>524</v>
      </c>
      <c r="B274" t="s">
        <v>523</v>
      </c>
      <c r="C274" t="s">
        <v>516</v>
      </c>
      <c r="D274" s="54">
        <v>0.24041811846689895</v>
      </c>
      <c r="E274" s="54">
        <v>0.3204394948897389</v>
      </c>
      <c r="F274" s="54">
        <v>0.08002137642283993</v>
      </c>
    </row>
    <row r="275" spans="1:6" ht="12.75">
      <c r="A275" t="s">
        <v>557</v>
      </c>
      <c r="B275" t="s">
        <v>556</v>
      </c>
      <c r="C275" t="s">
        <v>544</v>
      </c>
      <c r="D275" s="54">
        <v>0.214106</v>
      </c>
      <c r="E275" s="54">
        <v>0.2978911416646795</v>
      </c>
      <c r="F275" s="54">
        <v>0.08378514166467951</v>
      </c>
    </row>
    <row r="276" spans="1:6" ht="12.75">
      <c r="A276" t="s">
        <v>400</v>
      </c>
      <c r="B276" t="s">
        <v>399</v>
      </c>
      <c r="C276" t="s">
        <v>508</v>
      </c>
      <c r="D276" s="54">
        <v>0.214575</v>
      </c>
      <c r="E276" s="54">
        <v>0.3144986711777875</v>
      </c>
      <c r="F276" s="54">
        <v>0.09992367117778753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3" sqref="A6:B13"/>
    </sheetView>
  </sheetViews>
  <sheetFormatPr defaultColWidth="11.00390625" defaultRowHeight="12.75"/>
  <cols>
    <col min="1" max="1" width="16.375" style="0" customWidth="1"/>
    <col min="2" max="2" width="15.625" style="0" customWidth="1"/>
    <col min="3" max="3" width="13.625" style="0" customWidth="1"/>
  </cols>
  <sheetData>
    <row r="1" spans="1:6" ht="12.75">
      <c r="A1" s="34" t="s">
        <v>445</v>
      </c>
      <c r="B1" s="34" t="s">
        <v>446</v>
      </c>
      <c r="C1" s="34" t="s">
        <v>491</v>
      </c>
      <c r="D1" s="34" t="s">
        <v>283</v>
      </c>
      <c r="E1" s="34" t="s">
        <v>291</v>
      </c>
      <c r="F1" s="34" t="s">
        <v>292</v>
      </c>
    </row>
    <row r="2" spans="1:6" ht="12.75">
      <c r="A2" s="34" t="s">
        <v>134</v>
      </c>
      <c r="B2" s="34" t="s">
        <v>518</v>
      </c>
      <c r="C2" s="34" t="s">
        <v>516</v>
      </c>
      <c r="D2" s="54">
        <v>0.39069767441860465</v>
      </c>
      <c r="E2" s="54">
        <v>0.3228636421311381</v>
      </c>
      <c r="F2" s="54">
        <v>-0.06783403228746654</v>
      </c>
    </row>
    <row r="3" spans="1:6" ht="12.75">
      <c r="A3" s="34" t="s">
        <v>192</v>
      </c>
      <c r="B3" s="34" t="s">
        <v>305</v>
      </c>
      <c r="C3" s="34" t="s">
        <v>509</v>
      </c>
      <c r="D3" s="54">
        <v>0.380368</v>
      </c>
      <c r="E3" s="54">
        <v>0.3329070338710058</v>
      </c>
      <c r="F3" s="54">
        <v>-0.0474609661289942</v>
      </c>
    </row>
    <row r="4" spans="1:6" ht="12.75">
      <c r="A4" s="34" t="s">
        <v>142</v>
      </c>
      <c r="B4" s="34" t="s">
        <v>163</v>
      </c>
      <c r="C4" s="34" t="s">
        <v>505</v>
      </c>
      <c r="D4" s="54">
        <v>0.361809</v>
      </c>
      <c r="E4" s="54">
        <v>0.3174729281186537</v>
      </c>
      <c r="F4" s="54">
        <v>-0.044336071881346306</v>
      </c>
    </row>
    <row r="5" spans="1:6" ht="12.75">
      <c r="A5" s="34" t="s">
        <v>306</v>
      </c>
      <c r="B5" s="34" t="s">
        <v>6</v>
      </c>
      <c r="C5" s="34" t="s">
        <v>566</v>
      </c>
      <c r="D5" s="54">
        <v>0.36646</v>
      </c>
      <c r="E5" s="54">
        <v>0.32552024738988455</v>
      </c>
      <c r="F5" s="54">
        <v>-0.040939752610115454</v>
      </c>
    </row>
    <row r="6" spans="1:6" ht="12.75">
      <c r="A6" s="34" t="s">
        <v>365</v>
      </c>
      <c r="B6" s="34" t="s">
        <v>58</v>
      </c>
      <c r="C6" s="34" t="s">
        <v>566</v>
      </c>
      <c r="D6" s="54">
        <v>0.364629</v>
      </c>
      <c r="E6" s="54">
        <v>0.3239036869908075</v>
      </c>
      <c r="F6" s="54">
        <v>-0.040725313009192465</v>
      </c>
    </row>
    <row r="7" spans="1:6" ht="12.75">
      <c r="A7" s="34" t="s">
        <v>253</v>
      </c>
      <c r="B7" s="34" t="s">
        <v>538</v>
      </c>
      <c r="C7" s="34" t="s">
        <v>516</v>
      </c>
      <c r="D7" s="54">
        <v>0.36129032258064514</v>
      </c>
      <c r="E7" s="54">
        <v>0.32219117109329193</v>
      </c>
      <c r="F7" s="54">
        <v>-0.03909915148735321</v>
      </c>
    </row>
    <row r="8" spans="1:6" ht="12.75">
      <c r="A8" s="34" t="s">
        <v>159</v>
      </c>
      <c r="B8" s="34" t="s">
        <v>158</v>
      </c>
      <c r="C8" s="34" t="s">
        <v>505</v>
      </c>
      <c r="D8" s="54">
        <v>0.368056</v>
      </c>
      <c r="E8" s="54">
        <v>0.32942007423280306</v>
      </c>
      <c r="F8" s="54">
        <v>-0.03863592576719693</v>
      </c>
    </row>
    <row r="9" spans="1:6" ht="12.75">
      <c r="A9" s="34" t="s">
        <v>478</v>
      </c>
      <c r="B9" s="34" t="s">
        <v>132</v>
      </c>
      <c r="C9" s="34" t="s">
        <v>279</v>
      </c>
      <c r="D9" s="54">
        <v>0.352941</v>
      </c>
      <c r="E9" s="54">
        <v>0.3185646367053319</v>
      </c>
      <c r="F9" s="54">
        <v>-0.03437636329466809</v>
      </c>
    </row>
    <row r="10" spans="1:6" ht="12.75">
      <c r="A10" s="34" t="s">
        <v>338</v>
      </c>
      <c r="B10" s="34" t="s">
        <v>372</v>
      </c>
      <c r="C10" s="34" t="s">
        <v>543</v>
      </c>
      <c r="D10" s="54">
        <v>0.379562</v>
      </c>
      <c r="E10" s="54">
        <v>0.3452251134348861</v>
      </c>
      <c r="F10" s="54">
        <v>-0.03433688656511391</v>
      </c>
    </row>
    <row r="11" spans="1:6" ht="12.75">
      <c r="A11" s="34" t="s">
        <v>345</v>
      </c>
      <c r="B11" s="34" t="s">
        <v>421</v>
      </c>
      <c r="C11" s="34" t="s">
        <v>279</v>
      </c>
      <c r="D11" s="54">
        <v>0.344928</v>
      </c>
      <c r="E11" s="54">
        <v>0.3109764776336395</v>
      </c>
      <c r="F11" s="54">
        <v>-0.03395152236636051</v>
      </c>
    </row>
    <row r="12" spans="1:6" ht="12.75">
      <c r="A12" s="34" t="s">
        <v>3</v>
      </c>
      <c r="B12" s="34" t="s">
        <v>2</v>
      </c>
      <c r="C12" s="34" t="s">
        <v>566</v>
      </c>
      <c r="D12" s="54">
        <v>0.342975</v>
      </c>
      <c r="E12" s="54">
        <v>0.30920679872283996</v>
      </c>
      <c r="F12" s="54">
        <v>-0.033768201277160015</v>
      </c>
    </row>
    <row r="13" spans="1:6" ht="12.75">
      <c r="A13" s="34" t="s">
        <v>330</v>
      </c>
      <c r="B13" s="34" t="s">
        <v>329</v>
      </c>
      <c r="C13" s="34" t="s">
        <v>282</v>
      </c>
      <c r="D13" s="54">
        <v>0.361564</v>
      </c>
      <c r="E13" s="54">
        <v>0.32925653484098566</v>
      </c>
      <c r="F13" s="54">
        <v>-0.03230746515901434</v>
      </c>
    </row>
    <row r="14" spans="1:6" ht="12.75">
      <c r="A14" s="34" t="s">
        <v>474</v>
      </c>
      <c r="B14" s="34" t="s">
        <v>473</v>
      </c>
      <c r="C14" s="34" t="s">
        <v>539</v>
      </c>
      <c r="D14" s="54">
        <v>0.349711</v>
      </c>
      <c r="E14" s="54">
        <v>0.3198180966407146</v>
      </c>
      <c r="F14" s="54">
        <v>-0.029892903359285405</v>
      </c>
    </row>
    <row r="15" spans="1:6" ht="12.75">
      <c r="A15" s="34" t="s">
        <v>62</v>
      </c>
      <c r="B15" s="34" t="s">
        <v>362</v>
      </c>
      <c r="C15" s="34" t="s">
        <v>562</v>
      </c>
      <c r="D15" s="54">
        <v>0.366606</v>
      </c>
      <c r="E15" s="54">
        <v>0.33693410737834006</v>
      </c>
      <c r="F15" s="54">
        <v>-0.029671892621659923</v>
      </c>
    </row>
    <row r="16" spans="1:6" ht="12.75">
      <c r="A16" s="34" t="s">
        <v>425</v>
      </c>
      <c r="B16" s="34" t="s">
        <v>424</v>
      </c>
      <c r="C16" s="34" t="s">
        <v>279</v>
      </c>
      <c r="D16" s="54">
        <v>0.32636</v>
      </c>
      <c r="E16" s="54">
        <v>0.2972529862992731</v>
      </c>
      <c r="F16" s="54">
        <v>-0.02910701370072688</v>
      </c>
    </row>
    <row r="17" spans="1:6" ht="12.75">
      <c r="A17" s="34" t="s">
        <v>306</v>
      </c>
      <c r="B17" s="34" t="s">
        <v>270</v>
      </c>
      <c r="C17" s="34" t="s">
        <v>280</v>
      </c>
      <c r="D17" s="54">
        <v>0.358407</v>
      </c>
      <c r="E17" s="54">
        <v>0.33122002606261947</v>
      </c>
      <c r="F17" s="54">
        <v>-0.02718697393738051</v>
      </c>
    </row>
    <row r="18" spans="1:6" ht="12.75">
      <c r="A18" s="34" t="s">
        <v>5</v>
      </c>
      <c r="B18" s="34" t="s">
        <v>4</v>
      </c>
      <c r="C18" s="34" t="s">
        <v>566</v>
      </c>
      <c r="D18" s="54">
        <v>0.325359</v>
      </c>
      <c r="E18" s="54">
        <v>0.3000650205986577</v>
      </c>
      <c r="F18" s="54">
        <v>-0.025293979401342315</v>
      </c>
    </row>
    <row r="19" spans="1:6" ht="12.75">
      <c r="A19" s="34" t="s">
        <v>78</v>
      </c>
      <c r="B19" s="34" t="s">
        <v>77</v>
      </c>
      <c r="C19" s="34" t="s">
        <v>508</v>
      </c>
      <c r="D19" s="54">
        <v>0.338645</v>
      </c>
      <c r="E19" s="54">
        <v>0.31576169591555625</v>
      </c>
      <c r="F19" s="54">
        <v>-0.022883304084443723</v>
      </c>
    </row>
    <row r="20" spans="1:6" ht="12.75">
      <c r="A20" s="34" t="s">
        <v>376</v>
      </c>
      <c r="B20" s="34" t="s">
        <v>375</v>
      </c>
      <c r="C20" s="34" t="s">
        <v>543</v>
      </c>
      <c r="D20" s="54">
        <v>0.348404</v>
      </c>
      <c r="E20" s="54">
        <v>0.3258361656323029</v>
      </c>
      <c r="F20" s="54">
        <v>-0.022567834367697104</v>
      </c>
    </row>
    <row r="21" spans="1:6" ht="12.75">
      <c r="A21" s="34" t="s">
        <v>452</v>
      </c>
      <c r="B21" s="34" t="s">
        <v>517</v>
      </c>
      <c r="C21" s="34" t="s">
        <v>516</v>
      </c>
      <c r="D21" s="54">
        <v>0.32367149758454106</v>
      </c>
      <c r="E21" s="54">
        <v>0.3023805216532227</v>
      </c>
      <c r="F21" s="54">
        <v>-0.021290975931318346</v>
      </c>
    </row>
    <row r="22" spans="1:6" ht="12.75">
      <c r="A22" s="34" t="s">
        <v>402</v>
      </c>
      <c r="B22" s="34" t="s">
        <v>197</v>
      </c>
      <c r="C22" s="34" t="s">
        <v>562</v>
      </c>
      <c r="D22" s="54">
        <v>0.34375</v>
      </c>
      <c r="E22" s="54">
        <v>0.32296653740016357</v>
      </c>
      <c r="F22" s="54">
        <v>-0.020783462599836433</v>
      </c>
    </row>
    <row r="23" spans="1:6" ht="12.75">
      <c r="A23" s="34" t="s">
        <v>228</v>
      </c>
      <c r="B23" s="34" t="s">
        <v>227</v>
      </c>
      <c r="C23" s="34" t="s">
        <v>281</v>
      </c>
      <c r="D23" s="54">
        <v>0.348993</v>
      </c>
      <c r="E23" s="54">
        <v>0.3289741654644773</v>
      </c>
      <c r="F23" s="54">
        <v>-0.020018834535522723</v>
      </c>
    </row>
    <row r="24" spans="1:6" ht="12.75">
      <c r="A24" s="34" t="s">
        <v>476</v>
      </c>
      <c r="B24" s="34" t="s">
        <v>9</v>
      </c>
      <c r="C24" s="34" t="s">
        <v>566</v>
      </c>
      <c r="D24" s="54">
        <v>0.324427</v>
      </c>
      <c r="E24" s="54">
        <v>0.30469680091848994</v>
      </c>
      <c r="F24" s="54">
        <v>-0.01973019908151008</v>
      </c>
    </row>
    <row r="25" spans="1:6" ht="12.75">
      <c r="A25" s="34" t="s">
        <v>321</v>
      </c>
      <c r="B25" s="34" t="s">
        <v>206</v>
      </c>
      <c r="C25" s="34" t="s">
        <v>513</v>
      </c>
      <c r="D25" s="54">
        <v>0.334895</v>
      </c>
      <c r="E25" s="54">
        <v>0.3180030713025545</v>
      </c>
      <c r="F25" s="54">
        <v>-0.01689192869744549</v>
      </c>
    </row>
    <row r="26" spans="1:6" ht="12.75">
      <c r="A26" s="34" t="s">
        <v>62</v>
      </c>
      <c r="B26" s="34" t="s">
        <v>432</v>
      </c>
      <c r="C26" s="34" t="s">
        <v>561</v>
      </c>
      <c r="D26" s="54">
        <v>0.344173</v>
      </c>
      <c r="E26" s="54">
        <v>0.32839519512294413</v>
      </c>
      <c r="F26" s="54">
        <v>-0.01577780487705588</v>
      </c>
    </row>
    <row r="27" spans="1:6" ht="12.75">
      <c r="A27" s="34" t="s">
        <v>476</v>
      </c>
      <c r="B27" s="34" t="s">
        <v>319</v>
      </c>
      <c r="C27" s="34" t="s">
        <v>282</v>
      </c>
      <c r="D27" s="54">
        <v>0.35</v>
      </c>
      <c r="E27" s="54">
        <v>0.33444392085526786</v>
      </c>
      <c r="F27" s="54">
        <v>-0.015556079144732116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Jeffrey Gross</cp:lastModifiedBy>
  <dcterms:created xsi:type="dcterms:W3CDTF">2010-10-09T21:46:12Z</dcterms:created>
  <dcterms:modified xsi:type="dcterms:W3CDTF">2011-10-15T20:03:14Z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